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40" windowHeight="8400" activeTab="0"/>
  </bookViews>
  <sheets>
    <sheet name="Вып.тр" sheetId="1" r:id="rId1"/>
    <sheet name="Лист2" sheetId="2" r:id="rId2"/>
  </sheets>
  <definedNames>
    <definedName name="_xlnm.Print_Area" localSheetId="0">'Вып.тр'!$A$1:$H$258</definedName>
  </definedNames>
  <calcPr fullCalcOnLoad="1"/>
</workbook>
</file>

<file path=xl/sharedStrings.xml><?xml version="1.0" encoding="utf-8"?>
<sst xmlns="http://schemas.openxmlformats.org/spreadsheetml/2006/main" count="796" uniqueCount="224">
  <si>
    <t>Киевская-5а</t>
  </si>
  <si>
    <t>Объемы</t>
  </si>
  <si>
    <t>Ремонт крылец</t>
  </si>
  <si>
    <t>III квартал</t>
  </si>
  <si>
    <t>м2</t>
  </si>
  <si>
    <t>шт.</t>
  </si>
  <si>
    <t>дом</t>
  </si>
  <si>
    <t>II-III квартал</t>
  </si>
  <si>
    <t>Ремонт дверей</t>
  </si>
  <si>
    <t>объекта</t>
  </si>
  <si>
    <t>Весь жилой фонд</t>
  </si>
  <si>
    <t>Ремонт межпанельных швов</t>
  </si>
  <si>
    <t>Остекление</t>
  </si>
  <si>
    <t>Промывка системы отопления</t>
  </si>
  <si>
    <t>Ремонт подъездного отопления</t>
  </si>
  <si>
    <t>Ремонт тамбуров</t>
  </si>
  <si>
    <t>ремонт крылец</t>
  </si>
  <si>
    <t xml:space="preserve"> </t>
  </si>
  <si>
    <t>в тысячах руб.</t>
  </si>
  <si>
    <t>№№</t>
  </si>
  <si>
    <t>п/п</t>
  </si>
  <si>
    <t>Киевская-5</t>
  </si>
  <si>
    <t>Киевская-1а</t>
  </si>
  <si>
    <t>ПЕННЕР Н.А.</t>
  </si>
  <si>
    <t>ВСЕГО:</t>
  </si>
  <si>
    <t>Ремонт подъездов</t>
  </si>
  <si>
    <t>Молодежная-3</t>
  </si>
  <si>
    <t>Молодежная-1</t>
  </si>
  <si>
    <t>Донецкая-7</t>
  </si>
  <si>
    <t>60 лет-3</t>
  </si>
  <si>
    <t>Ед.</t>
  </si>
  <si>
    <t>работ</t>
  </si>
  <si>
    <t>измер.</t>
  </si>
  <si>
    <t>м.п.</t>
  </si>
  <si>
    <t>Инженер ПТО ООО УК "Ургал"</t>
  </si>
  <si>
    <t>ООО "УК Экопром"</t>
  </si>
  <si>
    <t xml:space="preserve">за счет платежей населения </t>
  </si>
  <si>
    <t>по текущему ремонту муниципального жилищного фонда</t>
  </si>
  <si>
    <t xml:space="preserve">Адрес </t>
  </si>
  <si>
    <t>Вид</t>
  </si>
  <si>
    <t>Стоимость</t>
  </si>
  <si>
    <t>Сроки</t>
  </si>
  <si>
    <t>исполнения</t>
  </si>
  <si>
    <t>ОБЩЕСТРОИТЕЛЬНЫЕ РАБОТЫ</t>
  </si>
  <si>
    <t>Мягкая кровля</t>
  </si>
  <si>
    <t>кровельные</t>
  </si>
  <si>
    <t>II квартал</t>
  </si>
  <si>
    <t>плотницкие</t>
  </si>
  <si>
    <t>стекольные</t>
  </si>
  <si>
    <t>штукатурномалярные</t>
  </si>
  <si>
    <t>герметизация швов</t>
  </si>
  <si>
    <t>Прочие работы</t>
  </si>
  <si>
    <t>САНТЕХНИЧЕСКИЕ РАБОТЫ</t>
  </si>
  <si>
    <t>Опрессовка системы отопления</t>
  </si>
  <si>
    <t>сантехнические</t>
  </si>
  <si>
    <t>Ремонт розлива ГВС</t>
  </si>
  <si>
    <t>Ремонт розлива ХВС</t>
  </si>
  <si>
    <t>Ремонт стояков ГВС</t>
  </si>
  <si>
    <t>Ремонт стояков ХВС</t>
  </si>
  <si>
    <t>Ремонт стояков отопения</t>
  </si>
  <si>
    <t>1-IV квартал</t>
  </si>
  <si>
    <t>Ремонт запорной арматуры узлов ввода</t>
  </si>
  <si>
    <t xml:space="preserve">Ревизия элеваторных узлов </t>
  </si>
  <si>
    <t>Изоляция трубопроводов</t>
  </si>
  <si>
    <t>ЭЛЕКТРИЧЕСКИЕ РАБОТЫ</t>
  </si>
  <si>
    <t>Ремонт и ревизия электрощитов</t>
  </si>
  <si>
    <t>эл.монтажные</t>
  </si>
  <si>
    <t>Ремонт и ревизия электропроводки</t>
  </si>
  <si>
    <t>Ремонт и ревизия ВРУ</t>
  </si>
  <si>
    <t>Ремонт подъездного освещения</t>
  </si>
  <si>
    <t>Ремонт козырьков тамбура</t>
  </si>
  <si>
    <t>Ремонт трубопроводов по канализации</t>
  </si>
  <si>
    <t>Подрядчик</t>
  </si>
  <si>
    <t>Армейская-1</t>
  </si>
  <si>
    <t>Армейская-3</t>
  </si>
  <si>
    <t>Артема-12</t>
  </si>
  <si>
    <t>Шиферная кровля</t>
  </si>
  <si>
    <t xml:space="preserve">Замена, ревизия запорной арматуры </t>
  </si>
  <si>
    <t>Ремонт системы отопления г.х.в</t>
  </si>
  <si>
    <t>Восстановить циркуляцию г.в.</t>
  </si>
  <si>
    <t>Замена стояков отопления г.х.в. в мусорокамерах</t>
  </si>
  <si>
    <t xml:space="preserve">ВЫПОЛНЕНИЕ </t>
  </si>
  <si>
    <t>Ростовская-7</t>
  </si>
  <si>
    <t>Донецкая-9</t>
  </si>
  <si>
    <t>Ростовская-3, 8</t>
  </si>
  <si>
    <t>60 лет-1</t>
  </si>
  <si>
    <t>Ремонт розлива отопления</t>
  </si>
  <si>
    <t>Донецкая-11, 13</t>
  </si>
  <si>
    <t>Киевская-5 (7-й подъезд)</t>
  </si>
  <si>
    <t>60 лет-3а (2-й подъезд)</t>
  </si>
  <si>
    <t>Ростовская-3 (4-й подъезд)</t>
  </si>
  <si>
    <t>Южная-4 (1-й подъезд)</t>
  </si>
  <si>
    <t>Замена системы ливневки</t>
  </si>
  <si>
    <t>Ростовская-1 (7,8 подъезды)</t>
  </si>
  <si>
    <t>д.100 мм</t>
  </si>
  <si>
    <t>Ростовская-1</t>
  </si>
  <si>
    <t>замена трубы д.25 мм по отопл-ю</t>
  </si>
  <si>
    <t>Киевская-5а (9-й подъезд)</t>
  </si>
  <si>
    <t>замена трубы д.20 мм по отопл-ю в ванной</t>
  </si>
  <si>
    <t>Ремонт освещения в тамбурах</t>
  </si>
  <si>
    <t>фактическое</t>
  </si>
  <si>
    <t>выполнение</t>
  </si>
  <si>
    <t>м/п швы</t>
  </si>
  <si>
    <t>Южная-4</t>
  </si>
  <si>
    <t xml:space="preserve">работ в </t>
  </si>
  <si>
    <t>тыс.руб.</t>
  </si>
  <si>
    <t>план</t>
  </si>
  <si>
    <t>Армейская-5</t>
  </si>
  <si>
    <t>По выявлению</t>
  </si>
  <si>
    <t>Армейская-4 (3,5,6 подъезды)</t>
  </si>
  <si>
    <t>Артема-7 (2,3 подъезды)</t>
  </si>
  <si>
    <t>Артема-9 (2,4,9 подъезды)</t>
  </si>
  <si>
    <t>Донецкая-1 (3,6,8,9 подъезды)</t>
  </si>
  <si>
    <t>Донецкая-1а (1,3,6,8,9 подъезды)</t>
  </si>
  <si>
    <t>Донецкая-3 (1-й подъезд)</t>
  </si>
  <si>
    <t>Донецкая-5 (4-й подъезд)</t>
  </si>
  <si>
    <t>Донецкая-9 (4,9,12 подъезды)</t>
  </si>
  <si>
    <t>Донецкая-13 (2,4 подъезды)</t>
  </si>
  <si>
    <t>Киевская-1 (2,4 подъезды)</t>
  </si>
  <si>
    <t>Киевская-1а (1-й подъезд)</t>
  </si>
  <si>
    <t>Киевская-4 (4-й подъезд)</t>
  </si>
  <si>
    <t>Киевская-5 (4,7 подъезды)</t>
  </si>
  <si>
    <t>Киевская-5а (2,9 подъезды)</t>
  </si>
  <si>
    <t>Киевская-6 (3,4 подъезды)</t>
  </si>
  <si>
    <t>Киевская-8 (3,4,5 подъезды)</t>
  </si>
  <si>
    <t>Молодежная-1 (2-й подъезд)</t>
  </si>
  <si>
    <t>Молодежная-3 (5,6 подъезды)</t>
  </si>
  <si>
    <t>Ростовская-1 (2,3,4,6,7,8 подъезды)</t>
  </si>
  <si>
    <t>Ростовская-4 (2,3,6,8 подъезды)</t>
  </si>
  <si>
    <t>Ростовская-8 (1,3,4,5 подъезды)</t>
  </si>
  <si>
    <t>60 лет-1 (4,5 подъезды)</t>
  </si>
  <si>
    <t>60 лет-3 (6,7,8,9 подъезды)</t>
  </si>
  <si>
    <t>Южная-2 (2,4,5,6 подъезды)</t>
  </si>
  <si>
    <t>По выяалению</t>
  </si>
  <si>
    <t>Артема-9 (8,9,2,1 подъезды)</t>
  </si>
  <si>
    <t>Донецкая-1 (1,3,4,5,6,8,9 п-ды)</t>
  </si>
  <si>
    <t>Донецкая-2 (1,2,3,4 подъезды)</t>
  </si>
  <si>
    <t>Донецкая -11 (2,3,4 п-ды)</t>
  </si>
  <si>
    <t>Победы-4 (1,2 подъезды)</t>
  </si>
  <si>
    <t>Победы-6 (2-й подъезд)</t>
  </si>
  <si>
    <t>Ростовская -4 (3,6 подъезды)</t>
  </si>
  <si>
    <t>60 лет-3 (4,5,8подъезды)</t>
  </si>
  <si>
    <t>Киевская-5 (2,3,4,5,8 п-ды)</t>
  </si>
  <si>
    <t>Армейская-4 (5,6 подъезды)</t>
  </si>
  <si>
    <t>Артема-7 (5-й подъезд)</t>
  </si>
  <si>
    <t>Артема-9 (1,2,4,8,9 подъезды)</t>
  </si>
  <si>
    <t>Донецкая-1 (1,3,6,8 подъезды)</t>
  </si>
  <si>
    <t>Донецкая-1а (3,5,7,8 подъезды)</t>
  </si>
  <si>
    <t>Донецкая-2б (2-й подвал)</t>
  </si>
  <si>
    <t>Донецкая-3 (1,2 подъезды)</t>
  </si>
  <si>
    <t>Донецкая-4 (4-й подъезд)</t>
  </si>
  <si>
    <t>Донецкая-13 (1,2 подъезды)</t>
  </si>
  <si>
    <t>Киевская-1 (6,7 подъезды)</t>
  </si>
  <si>
    <t>Киевская-10 (1,2,3,4 подъезды)</t>
  </si>
  <si>
    <t>Молодежная-1 (1,3 подвалы)</t>
  </si>
  <si>
    <t>Молодежная-3 (1,2,4,5 подъезды)</t>
  </si>
  <si>
    <t>Ростовская-3 (2-й подъезд)</t>
  </si>
  <si>
    <t>Ростовская-4 (3,5,7 подъезды)</t>
  </si>
  <si>
    <t>60 лет-1 (3,5 подъезды)</t>
  </si>
  <si>
    <t>60 лет-3 (8,9 подъезды)</t>
  </si>
  <si>
    <t>Южная-2 (3-й подъезд)</t>
  </si>
  <si>
    <t>Артема -9 (3,5,8,9 подъезды)</t>
  </si>
  <si>
    <t>Донецкая -1 (1,2,3,4,5,7 подъезды)</t>
  </si>
  <si>
    <t>Донецкая -1а (5,7 подъезды)</t>
  </si>
  <si>
    <t>Донецкая -3 (2-й подъезд)</t>
  </si>
  <si>
    <t>Донецкая -5 (1,5,6 подъезды)</t>
  </si>
  <si>
    <t>Киевская -1  (1,6 подъезды)</t>
  </si>
  <si>
    <t>Киевская -1а  (2,3,4 подъезды)</t>
  </si>
  <si>
    <t>Киевская -4  (1-й подъезд)</t>
  </si>
  <si>
    <t>Киевская -5а (1,3,5,7,9 подъезды)</t>
  </si>
  <si>
    <t>Киевская -6  (4-й подъезд)</t>
  </si>
  <si>
    <t>Киевская -7  (кв.13,14)</t>
  </si>
  <si>
    <t>Киевская - 8 (2,4,5 подъезды)</t>
  </si>
  <si>
    <t>Молодежная - 1 (1,2 подъезды)</t>
  </si>
  <si>
    <t>Молодежная - 3(1,2,3,4,5,7 подъезды)</t>
  </si>
  <si>
    <t>Победы-4  (2-й подъезд)</t>
  </si>
  <si>
    <t>Ростовская - 1 (3,6,7,8 подъезды)</t>
  </si>
  <si>
    <t>Ростовская - 4(2,3,4,5,6 подъезды)</t>
  </si>
  <si>
    <t>Ростовская - 7 (1,2 подъезды)</t>
  </si>
  <si>
    <t>60 лет - 1  (3,5 подъезды)</t>
  </si>
  <si>
    <t>60 лет - 3 (4,5,6,7,8,9 подъезды)</t>
  </si>
  <si>
    <t>Южная-2 (1,3,4,5 подъезды)</t>
  </si>
  <si>
    <t>Южная-4 (1,2 подъезды)</t>
  </si>
  <si>
    <t>ремонт крыльца</t>
  </si>
  <si>
    <t>Армейская-2</t>
  </si>
  <si>
    <t>Донецкая-1 (8-й подъезд)</t>
  </si>
  <si>
    <t>Донецкая-2 (1,2 подъезды)</t>
  </si>
  <si>
    <t>Донецкая-5 (1,3 подъезды)</t>
  </si>
  <si>
    <t>Донецкая-9 (10,11,12 подъезды)</t>
  </si>
  <si>
    <t>Киевская-3а (основной вход)</t>
  </si>
  <si>
    <t>Киевская-8 (2,3,4,5 подъезды)</t>
  </si>
  <si>
    <t>Ростовская-4 (4-й подъезд)</t>
  </si>
  <si>
    <t>Ростовская-7 (1,2 подъезды)</t>
  </si>
  <si>
    <t>Артема-7 (7-й подъезд)</t>
  </si>
  <si>
    <t>замена задвижек по отоплению</t>
  </si>
  <si>
    <t>Киевская-1</t>
  </si>
  <si>
    <t>замена задвижек по г.в.с.</t>
  </si>
  <si>
    <t>Киевская-8</t>
  </si>
  <si>
    <t>60 лет-3а</t>
  </si>
  <si>
    <t>д.150 мм</t>
  </si>
  <si>
    <t>д.159 мм</t>
  </si>
  <si>
    <t>Ростовская-8</t>
  </si>
  <si>
    <t>Ростовская-8 (8,9 подъезды)</t>
  </si>
  <si>
    <t>Ремонт козырьков над балконами</t>
  </si>
  <si>
    <t>Ростовская-8, кв.51</t>
  </si>
  <si>
    <t>Донецкая-9, кв.94,95</t>
  </si>
  <si>
    <t>пос.Новый Ургал ООО Управляющая компания "Ургал" на 01.11.2017 год</t>
  </si>
  <si>
    <t>Донецкая -2б (1,2 подъезды)</t>
  </si>
  <si>
    <t>К-1</t>
  </si>
  <si>
    <t>К-1а</t>
  </si>
  <si>
    <t>М-3</t>
  </si>
  <si>
    <t>Д-5</t>
  </si>
  <si>
    <t>Д-1</t>
  </si>
  <si>
    <t>60 л-3</t>
  </si>
  <si>
    <t>Ю-4</t>
  </si>
  <si>
    <t>Ю-2</t>
  </si>
  <si>
    <t>М-1</t>
  </si>
  <si>
    <t>А-9</t>
  </si>
  <si>
    <t>К-4</t>
  </si>
  <si>
    <t>Д-1а</t>
  </si>
  <si>
    <t>Р-4</t>
  </si>
  <si>
    <t>К-8</t>
  </si>
  <si>
    <t>Д-2б</t>
  </si>
  <si>
    <t>К-7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</si>
</sst>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"/>
    <numFmt numFmtId="178" formatCode="0.000"/>
    <numFmt numFmtId="179" formatCode="0.000000"/>
    <numFmt numFmtId="180" formatCode="0.00000"/>
  </numFmts>
  <fonts count="49">
    <font>
      <sz val="10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u val="single"/>
      <sz val="12"/>
      <name val="Arial Cyr"/>
      <family val="2"/>
    </font>
    <font>
      <b/>
      <sz val="12"/>
      <name val="Arial Cyr"/>
      <family val="0"/>
    </font>
    <font>
      <b/>
      <u val="single"/>
      <sz val="12"/>
      <name val="Arial Cyr"/>
      <family val="0"/>
    </font>
    <font>
      <b/>
      <sz val="14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2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172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17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72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72" fontId="4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"/>
    </xf>
    <xf numFmtId="172" fontId="5" fillId="0" borderId="0" xfId="0" applyNumberFormat="1" applyFont="1" applyAlignment="1">
      <alignment horizontal="center"/>
    </xf>
    <xf numFmtId="172" fontId="8" fillId="0" borderId="0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72" fontId="9" fillId="0" borderId="0" xfId="0" applyNumberFormat="1" applyFont="1" applyAlignment="1">
      <alignment horizontal="center"/>
    </xf>
    <xf numFmtId="0" fontId="1" fillId="0" borderId="17" xfId="0" applyFont="1" applyBorder="1" applyAlignment="1">
      <alignment horizontal="center"/>
    </xf>
    <xf numFmtId="172" fontId="7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72" fontId="9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72" fontId="1" fillId="0" borderId="0" xfId="0" applyNumberFormat="1" applyFont="1" applyAlignment="1">
      <alignment/>
    </xf>
    <xf numFmtId="1" fontId="9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 horizontal="left"/>
    </xf>
    <xf numFmtId="172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7" fontId="3" fillId="0" borderId="0" xfId="0" applyNumberFormat="1" applyFont="1" applyAlignment="1">
      <alignment/>
    </xf>
    <xf numFmtId="16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1"/>
  <sheetViews>
    <sheetView tabSelected="1" zoomScalePageLayoutView="0" workbookViewId="0" topLeftCell="A73">
      <selection activeCell="K8" sqref="K8"/>
    </sheetView>
  </sheetViews>
  <sheetFormatPr defaultColWidth="9.00390625" defaultRowHeight="12.75"/>
  <cols>
    <col min="1" max="1" width="6.75390625" style="3" customWidth="1"/>
    <col min="2" max="2" width="36.75390625" style="3" customWidth="1"/>
    <col min="3" max="3" width="27.875" style="3" customWidth="1"/>
    <col min="4" max="4" width="10.75390625" style="3" customWidth="1"/>
    <col min="5" max="5" width="10.25390625" style="3" customWidth="1"/>
    <col min="6" max="6" width="14.00390625" style="3" customWidth="1"/>
    <col min="7" max="7" width="14.875" style="5" customWidth="1"/>
    <col min="8" max="8" width="21.875" style="3" customWidth="1"/>
    <col min="9" max="16384" width="9.125" style="3" customWidth="1"/>
  </cols>
  <sheetData>
    <row r="1" spans="1:10" ht="15.75">
      <c r="A1" s="4"/>
      <c r="B1" s="4"/>
      <c r="D1" s="30" t="s">
        <v>81</v>
      </c>
      <c r="E1" s="4"/>
      <c r="F1" s="4"/>
      <c r="G1" s="2"/>
      <c r="H1" s="4"/>
      <c r="I1"/>
      <c r="J1"/>
    </row>
    <row r="2" spans="1:15" ht="18">
      <c r="A2" s="4"/>
      <c r="B2" s="31"/>
      <c r="C2" s="20"/>
      <c r="D2" s="19" t="s">
        <v>37</v>
      </c>
      <c r="E2" s="4"/>
      <c r="F2" s="4"/>
      <c r="G2" s="4"/>
      <c r="H2" s="2"/>
      <c r="I2"/>
      <c r="J2"/>
      <c r="O2" s="19"/>
    </row>
    <row r="3" spans="4:16" ht="15.75">
      <c r="D3" s="19" t="s">
        <v>36</v>
      </c>
      <c r="O3" s="19"/>
      <c r="P3" s="20"/>
    </row>
    <row r="4" spans="3:17" ht="15" customHeight="1">
      <c r="C4" s="20"/>
      <c r="D4" s="19" t="s">
        <v>206</v>
      </c>
      <c r="F4" s="5"/>
      <c r="H4" s="3" t="s">
        <v>18</v>
      </c>
      <c r="I4" s="4"/>
      <c r="J4" s="4"/>
      <c r="K4" s="4"/>
      <c r="L4" s="4"/>
      <c r="M4" s="4"/>
      <c r="O4" s="19"/>
      <c r="P4" s="20"/>
      <c r="Q4" s="4"/>
    </row>
    <row r="5" spans="1:16" ht="15" customHeight="1">
      <c r="A5" s="53" t="s">
        <v>19</v>
      </c>
      <c r="B5" s="32" t="s">
        <v>38</v>
      </c>
      <c r="C5" s="48" t="s">
        <v>39</v>
      </c>
      <c r="D5" s="48" t="s">
        <v>30</v>
      </c>
      <c r="E5" s="33" t="s">
        <v>1</v>
      </c>
      <c r="F5" s="32" t="s">
        <v>40</v>
      </c>
      <c r="G5" s="33" t="s">
        <v>41</v>
      </c>
      <c r="H5" s="32" t="s">
        <v>72</v>
      </c>
      <c r="I5" s="4"/>
      <c r="J5" s="4"/>
      <c r="O5" s="19"/>
      <c r="P5" s="20"/>
    </row>
    <row r="6" spans="1:16" ht="15" customHeight="1">
      <c r="A6" s="54" t="s">
        <v>20</v>
      </c>
      <c r="B6" s="35" t="s">
        <v>9</v>
      </c>
      <c r="C6" s="55" t="s">
        <v>31</v>
      </c>
      <c r="D6" s="55" t="s">
        <v>32</v>
      </c>
      <c r="E6" s="4"/>
      <c r="F6" s="35" t="s">
        <v>104</v>
      </c>
      <c r="G6" s="4" t="s">
        <v>42</v>
      </c>
      <c r="H6" s="35"/>
      <c r="O6" s="19"/>
      <c r="P6" s="20"/>
    </row>
    <row r="7" spans="1:16" ht="15" customHeight="1">
      <c r="A7" s="54"/>
      <c r="B7" s="35"/>
      <c r="C7" s="55"/>
      <c r="D7" s="55"/>
      <c r="E7" s="4"/>
      <c r="F7" s="35" t="s">
        <v>105</v>
      </c>
      <c r="G7" s="21" t="s">
        <v>100</v>
      </c>
      <c r="H7" s="35"/>
      <c r="N7" s="66"/>
      <c r="O7" s="19"/>
      <c r="P7" s="20"/>
    </row>
    <row r="8" spans="1:15" ht="15" customHeight="1">
      <c r="A8" s="56"/>
      <c r="B8" s="34"/>
      <c r="C8" s="57"/>
      <c r="D8" s="55"/>
      <c r="E8" s="4"/>
      <c r="F8" s="58" t="s">
        <v>106</v>
      </c>
      <c r="G8" s="21" t="s">
        <v>101</v>
      </c>
      <c r="H8" s="35"/>
      <c r="I8" s="67"/>
      <c r="J8" s="67"/>
      <c r="L8" s="6"/>
      <c r="O8" s="19"/>
    </row>
    <row r="9" spans="1:15" ht="15.75">
      <c r="A9" s="59">
        <v>1</v>
      </c>
      <c r="B9" s="34">
        <v>2</v>
      </c>
      <c r="C9" s="60">
        <v>3</v>
      </c>
      <c r="D9" s="37">
        <v>4</v>
      </c>
      <c r="E9" s="38">
        <v>5</v>
      </c>
      <c r="F9" s="37">
        <v>6</v>
      </c>
      <c r="G9" s="38">
        <v>7</v>
      </c>
      <c r="H9" s="37">
        <v>8</v>
      </c>
      <c r="I9" s="5"/>
      <c r="J9" s="5"/>
      <c r="L9" s="6"/>
      <c r="O9" s="19"/>
    </row>
    <row r="10" spans="1:17" ht="15" customHeight="1">
      <c r="A10" s="4"/>
      <c r="B10" s="4"/>
      <c r="C10" s="30" t="s">
        <v>24</v>
      </c>
      <c r="D10" s="4"/>
      <c r="E10" s="4"/>
      <c r="F10" s="39">
        <f>F11+F144+F235</f>
        <v>9093.831</v>
      </c>
      <c r="G10" s="39">
        <f>G11+G144+G235</f>
        <v>7522.700000000001</v>
      </c>
      <c r="H10" s="4"/>
      <c r="I10" s="7">
        <f>I11+I144+I235</f>
        <v>7522.700000000001</v>
      </c>
      <c r="J10" s="7"/>
      <c r="L10" s="47"/>
      <c r="M10" s="26"/>
      <c r="N10" s="10"/>
      <c r="Q10" s="6"/>
    </row>
    <row r="11" spans="1:17" s="26" customFormat="1" ht="15" customHeight="1">
      <c r="A11" s="22"/>
      <c r="B11" s="23"/>
      <c r="C11" s="23" t="s">
        <v>43</v>
      </c>
      <c r="E11" s="24"/>
      <c r="F11" s="45">
        <f>F13+F19+F49+F52+F55+F66+F70+F92+F118+F142</f>
        <v>3919.4979999999996</v>
      </c>
      <c r="G11" s="44">
        <f>G13+G19+G49+G52+G55+G66+G70+G92+G118+G135+G142+G138</f>
        <v>3550.9000000000005</v>
      </c>
      <c r="H11" s="40"/>
      <c r="I11" s="25">
        <v>3550.9</v>
      </c>
      <c r="J11" s="25"/>
      <c r="L11" s="47"/>
      <c r="N11" s="10"/>
      <c r="Q11" s="28"/>
    </row>
    <row r="12" spans="1:17" s="26" customFormat="1" ht="15" customHeight="1">
      <c r="A12" s="22"/>
      <c r="B12" s="23"/>
      <c r="C12" s="23"/>
      <c r="E12" s="24"/>
      <c r="F12" s="45"/>
      <c r="I12" s="25"/>
      <c r="J12" s="25"/>
      <c r="N12" s="10"/>
      <c r="Q12" s="28"/>
    </row>
    <row r="13" spans="1:18" s="26" customFormat="1" ht="15" customHeight="1">
      <c r="A13" s="27">
        <v>1</v>
      </c>
      <c r="B13" s="27"/>
      <c r="C13" s="23" t="s">
        <v>76</v>
      </c>
      <c r="E13" s="62">
        <f>E14+E15+E16</f>
        <v>36</v>
      </c>
      <c r="F13" s="47">
        <f>SUM(F14:F16)</f>
        <v>32.988</v>
      </c>
      <c r="G13" s="47">
        <f>G14</f>
        <v>3.8</v>
      </c>
      <c r="I13" s="28"/>
      <c r="J13" s="28"/>
      <c r="L13" s="28"/>
      <c r="N13" s="10"/>
      <c r="O13" s="3"/>
      <c r="P13" s="3"/>
      <c r="Q13" s="6"/>
      <c r="R13" s="3"/>
    </row>
    <row r="14" spans="1:17" ht="15.75">
      <c r="A14" s="6">
        <v>1</v>
      </c>
      <c r="B14" s="3" t="s">
        <v>74</v>
      </c>
      <c r="C14" s="6" t="s">
        <v>45</v>
      </c>
      <c r="D14" s="6" t="s">
        <v>4</v>
      </c>
      <c r="E14" s="6">
        <v>12</v>
      </c>
      <c r="F14" s="7">
        <f>E14*0.901</f>
        <v>10.812000000000001</v>
      </c>
      <c r="G14" s="49">
        <v>3.8</v>
      </c>
      <c r="H14" s="3" t="s">
        <v>35</v>
      </c>
      <c r="I14" s="41"/>
      <c r="J14" s="41"/>
      <c r="L14" s="6"/>
      <c r="N14" s="10"/>
      <c r="Q14" s="6"/>
    </row>
    <row r="15" spans="1:17" ht="15.75">
      <c r="A15" s="6">
        <v>2</v>
      </c>
      <c r="B15" s="3" t="s">
        <v>75</v>
      </c>
      <c r="C15" s="6" t="s">
        <v>45</v>
      </c>
      <c r="D15" s="6" t="s">
        <v>4</v>
      </c>
      <c r="E15" s="6">
        <v>12</v>
      </c>
      <c r="F15" s="7">
        <f>E15*0.924</f>
        <v>11.088000000000001</v>
      </c>
      <c r="G15" s="6" t="s">
        <v>3</v>
      </c>
      <c r="H15" s="3" t="s">
        <v>35</v>
      </c>
      <c r="I15" s="41"/>
      <c r="J15" s="41"/>
      <c r="N15" s="50"/>
      <c r="Q15" s="6"/>
    </row>
    <row r="16" spans="1:17" ht="15.75">
      <c r="A16" s="6">
        <v>3</v>
      </c>
      <c r="B16" s="3" t="s">
        <v>82</v>
      </c>
      <c r="C16" s="6" t="s">
        <v>45</v>
      </c>
      <c r="D16" s="6" t="s">
        <v>4</v>
      </c>
      <c r="E16" s="6">
        <v>12</v>
      </c>
      <c r="F16" s="7">
        <f>E16*0.924</f>
        <v>11.088000000000001</v>
      </c>
      <c r="G16" s="6" t="s">
        <v>3</v>
      </c>
      <c r="H16" s="3" t="s">
        <v>35</v>
      </c>
      <c r="I16" s="41"/>
      <c r="J16" s="41"/>
      <c r="N16" s="50"/>
      <c r="Q16" s="6"/>
    </row>
    <row r="17" spans="2:17" ht="15.75">
      <c r="B17" s="3" t="s">
        <v>108</v>
      </c>
      <c r="I17" s="41"/>
      <c r="J17" s="41"/>
      <c r="N17" s="50"/>
      <c r="Q17" s="6"/>
    </row>
    <row r="18" spans="1:17" ht="15.75">
      <c r="A18" s="22"/>
      <c r="B18" s="23"/>
      <c r="C18" s="23"/>
      <c r="D18" s="26"/>
      <c r="E18" s="24"/>
      <c r="F18" s="45"/>
      <c r="G18" s="26"/>
      <c r="H18" s="26"/>
      <c r="I18" s="41"/>
      <c r="J18" s="41"/>
      <c r="N18" s="50"/>
      <c r="Q18" s="6"/>
    </row>
    <row r="19" spans="1:17" ht="15.75">
      <c r="A19" s="27">
        <v>2</v>
      </c>
      <c r="B19" s="27"/>
      <c r="C19" s="23" t="s">
        <v>44</v>
      </c>
      <c r="D19" s="26"/>
      <c r="E19" s="62">
        <v>1100</v>
      </c>
      <c r="F19" s="47">
        <f>0.89*E19</f>
        <v>979</v>
      </c>
      <c r="G19" s="51">
        <f>G27++G28+G32+G33+G34+G38+G39+G41+G42+G45+G46+G47</f>
        <v>487.7</v>
      </c>
      <c r="H19" s="26"/>
      <c r="I19" s="41">
        <v>487.6</v>
      </c>
      <c r="J19" s="41"/>
      <c r="N19" s="50"/>
      <c r="Q19" s="6"/>
    </row>
    <row r="20" spans="1:18" s="26" customFormat="1" ht="15" customHeight="1">
      <c r="A20" s="6">
        <v>1</v>
      </c>
      <c r="B20" s="63" t="s">
        <v>109</v>
      </c>
      <c r="C20" s="28" t="s">
        <v>45</v>
      </c>
      <c r="D20" s="28" t="s">
        <v>4</v>
      </c>
      <c r="E20" s="28">
        <v>60</v>
      </c>
      <c r="F20" s="25">
        <f>0.89*E20</f>
        <v>53.4</v>
      </c>
      <c r="G20" s="6" t="s">
        <v>3</v>
      </c>
      <c r="H20" s="3" t="s">
        <v>35</v>
      </c>
      <c r="I20" s="41"/>
      <c r="J20" s="41"/>
      <c r="L20" s="47"/>
      <c r="N20" s="10"/>
      <c r="O20" s="3"/>
      <c r="P20" s="3"/>
      <c r="Q20" s="6"/>
      <c r="R20" s="3"/>
    </row>
    <row r="21" spans="1:18" s="26" customFormat="1" ht="15" customHeight="1">
      <c r="A21" s="6">
        <v>2</v>
      </c>
      <c r="B21" s="50" t="s">
        <v>110</v>
      </c>
      <c r="C21" s="6" t="s">
        <v>45</v>
      </c>
      <c r="D21" s="6" t="s">
        <v>4</v>
      </c>
      <c r="E21" s="6">
        <v>40</v>
      </c>
      <c r="F21" s="25">
        <f aca="true" t="shared" si="0" ref="F21:F47">0.89*E21</f>
        <v>35.6</v>
      </c>
      <c r="G21" s="6" t="s">
        <v>3</v>
      </c>
      <c r="H21" s="3" t="s">
        <v>35</v>
      </c>
      <c r="I21" s="41"/>
      <c r="J21" s="41"/>
      <c r="L21" s="68"/>
      <c r="M21" s="3"/>
      <c r="N21" s="10"/>
      <c r="O21" s="3"/>
      <c r="P21" s="3"/>
      <c r="Q21" s="6"/>
      <c r="R21" s="3"/>
    </row>
    <row r="22" spans="1:17" ht="15.75">
      <c r="A22" s="6">
        <v>3</v>
      </c>
      <c r="B22" s="50" t="s">
        <v>111</v>
      </c>
      <c r="C22" s="6" t="s">
        <v>45</v>
      </c>
      <c r="D22" s="6" t="s">
        <v>4</v>
      </c>
      <c r="E22" s="6">
        <v>80</v>
      </c>
      <c r="F22" s="25">
        <f t="shared" si="0"/>
        <v>71.2</v>
      </c>
      <c r="G22" s="6" t="s">
        <v>3</v>
      </c>
      <c r="H22" s="3" t="s">
        <v>35</v>
      </c>
      <c r="I22" s="41"/>
      <c r="J22" s="41"/>
      <c r="N22" s="10"/>
      <c r="Q22" s="6"/>
    </row>
    <row r="23" spans="1:17" ht="15.75">
      <c r="A23" s="6">
        <v>4</v>
      </c>
      <c r="B23" s="10" t="s">
        <v>112</v>
      </c>
      <c r="C23" s="6" t="s">
        <v>45</v>
      </c>
      <c r="D23" s="6" t="s">
        <v>4</v>
      </c>
      <c r="E23" s="6">
        <v>85</v>
      </c>
      <c r="F23" s="25">
        <f t="shared" si="0"/>
        <v>75.65</v>
      </c>
      <c r="G23" s="6" t="s">
        <v>3</v>
      </c>
      <c r="H23" s="3" t="s">
        <v>35</v>
      </c>
      <c r="I23" s="69"/>
      <c r="J23" s="69"/>
      <c r="N23" s="10"/>
      <c r="Q23" s="6"/>
    </row>
    <row r="24" spans="1:17" ht="15.75">
      <c r="A24" s="6">
        <v>5</v>
      </c>
      <c r="B24" s="10" t="s">
        <v>113</v>
      </c>
      <c r="C24" s="6" t="s">
        <v>45</v>
      </c>
      <c r="D24" s="6" t="s">
        <v>4</v>
      </c>
      <c r="E24" s="6">
        <v>125</v>
      </c>
      <c r="F24" s="25">
        <f t="shared" si="0"/>
        <v>111.25</v>
      </c>
      <c r="G24" s="6" t="s">
        <v>3</v>
      </c>
      <c r="H24" s="3" t="s">
        <v>35</v>
      </c>
      <c r="I24" s="69"/>
      <c r="J24" s="69"/>
      <c r="N24" s="10"/>
      <c r="Q24" s="6"/>
    </row>
    <row r="25" spans="1:17" ht="15.75">
      <c r="A25" s="6">
        <v>6</v>
      </c>
      <c r="B25" s="10" t="s">
        <v>114</v>
      </c>
      <c r="C25" s="6" t="s">
        <v>45</v>
      </c>
      <c r="D25" s="6" t="s">
        <v>4</v>
      </c>
      <c r="E25" s="6">
        <v>20</v>
      </c>
      <c r="F25" s="25">
        <f t="shared" si="0"/>
        <v>17.8</v>
      </c>
      <c r="G25" s="6" t="s">
        <v>3</v>
      </c>
      <c r="H25" s="3" t="s">
        <v>35</v>
      </c>
      <c r="I25" s="69"/>
      <c r="J25" s="69"/>
      <c r="N25" s="10"/>
      <c r="Q25" s="6"/>
    </row>
    <row r="26" spans="1:10" ht="15.75">
      <c r="A26" s="6">
        <v>7</v>
      </c>
      <c r="B26" s="10" t="s">
        <v>115</v>
      </c>
      <c r="C26" s="6" t="s">
        <v>45</v>
      </c>
      <c r="D26" s="6" t="s">
        <v>4</v>
      </c>
      <c r="E26" s="6">
        <v>20</v>
      </c>
      <c r="F26" s="25">
        <f t="shared" si="0"/>
        <v>17.8</v>
      </c>
      <c r="G26" s="6" t="s">
        <v>3</v>
      </c>
      <c r="H26" s="3" t="s">
        <v>35</v>
      </c>
      <c r="I26" s="69"/>
      <c r="J26" s="69"/>
    </row>
    <row r="27" spans="1:10" ht="15.75">
      <c r="A27" s="6">
        <v>8</v>
      </c>
      <c r="B27" s="10" t="s">
        <v>116</v>
      </c>
      <c r="C27" s="6" t="s">
        <v>45</v>
      </c>
      <c r="D27" s="6" t="s">
        <v>4</v>
      </c>
      <c r="E27" s="6">
        <v>60</v>
      </c>
      <c r="F27" s="25">
        <f t="shared" si="0"/>
        <v>53.4</v>
      </c>
      <c r="G27" s="6">
        <f>11.7+6</f>
        <v>17.7</v>
      </c>
      <c r="H27" s="3" t="s">
        <v>35</v>
      </c>
      <c r="I27" s="69"/>
      <c r="J27" s="69"/>
    </row>
    <row r="28" spans="1:10" ht="15.75">
      <c r="A28" s="6">
        <v>9</v>
      </c>
      <c r="B28" s="10" t="s">
        <v>117</v>
      </c>
      <c r="C28" s="6" t="s">
        <v>45</v>
      </c>
      <c r="D28" s="6" t="s">
        <v>4</v>
      </c>
      <c r="E28" s="6">
        <v>40</v>
      </c>
      <c r="F28" s="25">
        <f t="shared" si="0"/>
        <v>35.6</v>
      </c>
      <c r="G28" s="7">
        <v>6</v>
      </c>
      <c r="H28" s="3" t="s">
        <v>35</v>
      </c>
      <c r="I28" s="69"/>
      <c r="J28" s="69"/>
    </row>
    <row r="29" spans="1:10" ht="15.75">
      <c r="A29" s="6">
        <v>10</v>
      </c>
      <c r="B29" s="10" t="s">
        <v>118</v>
      </c>
      <c r="C29" s="6" t="s">
        <v>45</v>
      </c>
      <c r="D29" s="6" t="s">
        <v>4</v>
      </c>
      <c r="E29" s="6">
        <v>50</v>
      </c>
      <c r="F29" s="25">
        <f t="shared" si="0"/>
        <v>44.5</v>
      </c>
      <c r="G29" s="6" t="s">
        <v>3</v>
      </c>
      <c r="H29" s="3" t="s">
        <v>35</v>
      </c>
      <c r="I29" s="69"/>
      <c r="J29" s="69"/>
    </row>
    <row r="30" spans="1:10" ht="15" customHeight="1">
      <c r="A30" s="6">
        <v>11</v>
      </c>
      <c r="B30" s="10" t="s">
        <v>119</v>
      </c>
      <c r="C30" s="6" t="s">
        <v>45</v>
      </c>
      <c r="D30" s="6" t="s">
        <v>4</v>
      </c>
      <c r="E30" s="6">
        <v>20</v>
      </c>
      <c r="F30" s="25">
        <f t="shared" si="0"/>
        <v>17.8</v>
      </c>
      <c r="G30" s="6" t="s">
        <v>3</v>
      </c>
      <c r="H30" s="3" t="s">
        <v>35</v>
      </c>
      <c r="I30" s="69"/>
      <c r="J30" s="69"/>
    </row>
    <row r="31" spans="1:10" ht="15.75">
      <c r="A31" s="6">
        <v>12</v>
      </c>
      <c r="B31" s="10" t="s">
        <v>120</v>
      </c>
      <c r="C31" s="6" t="s">
        <v>45</v>
      </c>
      <c r="D31" s="6" t="s">
        <v>4</v>
      </c>
      <c r="E31" s="6">
        <v>20</v>
      </c>
      <c r="F31" s="25">
        <f t="shared" si="0"/>
        <v>17.8</v>
      </c>
      <c r="G31" s="6" t="s">
        <v>3</v>
      </c>
      <c r="H31" s="3" t="s">
        <v>35</v>
      </c>
      <c r="I31" s="69"/>
      <c r="J31" s="69"/>
    </row>
    <row r="32" spans="1:10" ht="15.75">
      <c r="A32" s="6">
        <v>13</v>
      </c>
      <c r="B32" s="50" t="s">
        <v>121</v>
      </c>
      <c r="C32" s="6" t="s">
        <v>45</v>
      </c>
      <c r="D32" s="6" t="s">
        <v>4</v>
      </c>
      <c r="E32" s="6">
        <v>40</v>
      </c>
      <c r="F32" s="25">
        <f t="shared" si="0"/>
        <v>35.6</v>
      </c>
      <c r="G32" s="49">
        <v>17.2</v>
      </c>
      <c r="H32" s="3" t="s">
        <v>35</v>
      </c>
      <c r="I32" s="69"/>
      <c r="J32" s="69"/>
    </row>
    <row r="33" spans="1:10" ht="15.75">
      <c r="A33" s="6">
        <v>14</v>
      </c>
      <c r="B33" s="50" t="s">
        <v>122</v>
      </c>
      <c r="C33" s="6" t="s">
        <v>45</v>
      </c>
      <c r="D33" s="6" t="s">
        <v>4</v>
      </c>
      <c r="E33" s="6">
        <v>40</v>
      </c>
      <c r="F33" s="25">
        <f t="shared" si="0"/>
        <v>35.6</v>
      </c>
      <c r="G33" s="40">
        <f>1.5</f>
        <v>1.5</v>
      </c>
      <c r="H33" s="3" t="s">
        <v>35</v>
      </c>
      <c r="I33" s="69"/>
      <c r="J33" s="69"/>
    </row>
    <row r="34" spans="1:10" ht="15.75">
      <c r="A34" s="6">
        <v>15</v>
      </c>
      <c r="B34" s="10" t="s">
        <v>123</v>
      </c>
      <c r="C34" s="6" t="s">
        <v>45</v>
      </c>
      <c r="D34" s="6" t="s">
        <v>4</v>
      </c>
      <c r="E34" s="6">
        <v>40</v>
      </c>
      <c r="F34" s="25">
        <f t="shared" si="0"/>
        <v>35.6</v>
      </c>
      <c r="G34" s="6">
        <v>10.7</v>
      </c>
      <c r="H34" s="3" t="s">
        <v>35</v>
      </c>
      <c r="I34" s="69"/>
      <c r="J34" s="69"/>
    </row>
    <row r="35" spans="1:10" ht="15.75">
      <c r="A35" s="6">
        <v>16</v>
      </c>
      <c r="B35" s="50" t="s">
        <v>124</v>
      </c>
      <c r="C35" s="6" t="s">
        <v>45</v>
      </c>
      <c r="D35" s="6" t="s">
        <v>4</v>
      </c>
      <c r="E35" s="6">
        <v>60</v>
      </c>
      <c r="F35" s="25">
        <f t="shared" si="0"/>
        <v>53.4</v>
      </c>
      <c r="G35" s="40" t="s">
        <v>46</v>
      </c>
      <c r="H35" s="3" t="s">
        <v>35</v>
      </c>
      <c r="I35" s="69"/>
      <c r="J35" s="69"/>
    </row>
    <row r="36" spans="1:10" ht="15.75">
      <c r="A36" s="6">
        <v>17</v>
      </c>
      <c r="B36" s="10" t="s">
        <v>125</v>
      </c>
      <c r="C36" s="6" t="s">
        <v>45</v>
      </c>
      <c r="D36" s="6" t="s">
        <v>4</v>
      </c>
      <c r="E36" s="6">
        <v>20</v>
      </c>
      <c r="F36" s="25">
        <f t="shared" si="0"/>
        <v>17.8</v>
      </c>
      <c r="G36" s="6" t="s">
        <v>3</v>
      </c>
      <c r="H36" s="3" t="s">
        <v>35</v>
      </c>
      <c r="I36" s="69"/>
      <c r="J36" s="69"/>
    </row>
    <row r="37" spans="1:15" ht="15.75">
      <c r="A37" s="36">
        <v>1</v>
      </c>
      <c r="B37" s="37">
        <v>2</v>
      </c>
      <c r="C37" s="38">
        <v>3</v>
      </c>
      <c r="D37" s="37">
        <v>4</v>
      </c>
      <c r="E37" s="38">
        <v>5</v>
      </c>
      <c r="F37" s="37">
        <v>6</v>
      </c>
      <c r="G37" s="38">
        <v>7</v>
      </c>
      <c r="H37" s="37">
        <v>8</v>
      </c>
      <c r="I37" s="5"/>
      <c r="J37" s="5"/>
      <c r="L37" s="6"/>
      <c r="O37" s="19"/>
    </row>
    <row r="38" spans="1:10" ht="15.75">
      <c r="A38" s="6">
        <v>18</v>
      </c>
      <c r="B38" s="50" t="s">
        <v>126</v>
      </c>
      <c r="C38" s="6" t="s">
        <v>45</v>
      </c>
      <c r="D38" s="6" t="s">
        <v>4</v>
      </c>
      <c r="E38" s="6">
        <v>40</v>
      </c>
      <c r="F38" s="25">
        <f t="shared" si="0"/>
        <v>35.6</v>
      </c>
      <c r="G38" s="49">
        <f>10.7+3.6</f>
        <v>14.299999999999999</v>
      </c>
      <c r="H38" s="3" t="s">
        <v>35</v>
      </c>
      <c r="I38" s="69"/>
      <c r="J38" s="69"/>
    </row>
    <row r="39" spans="1:10" ht="15.75">
      <c r="A39" s="6">
        <v>19</v>
      </c>
      <c r="B39" s="10" t="s">
        <v>127</v>
      </c>
      <c r="C39" s="6" t="s">
        <v>45</v>
      </c>
      <c r="D39" s="6" t="s">
        <v>4</v>
      </c>
      <c r="E39" s="6">
        <v>120</v>
      </c>
      <c r="F39" s="25">
        <f t="shared" si="0"/>
        <v>106.8</v>
      </c>
      <c r="G39" s="49">
        <f>11+1.8</f>
        <v>12.8</v>
      </c>
      <c r="H39" s="3" t="s">
        <v>35</v>
      </c>
      <c r="I39" s="69"/>
      <c r="J39" s="69"/>
    </row>
    <row r="40" spans="1:10" ht="15.75">
      <c r="A40" s="6">
        <v>20</v>
      </c>
      <c r="B40" s="10" t="s">
        <v>90</v>
      </c>
      <c r="C40" s="6" t="s">
        <v>45</v>
      </c>
      <c r="D40" s="6" t="s">
        <v>4</v>
      </c>
      <c r="E40" s="6">
        <v>20</v>
      </c>
      <c r="F40" s="25">
        <f t="shared" si="0"/>
        <v>17.8</v>
      </c>
      <c r="G40" s="6" t="s">
        <v>3</v>
      </c>
      <c r="H40" s="3" t="s">
        <v>35</v>
      </c>
      <c r="I40" s="69"/>
      <c r="J40" s="69"/>
    </row>
    <row r="41" spans="1:10" ht="15.75">
      <c r="A41" s="6">
        <v>21</v>
      </c>
      <c r="B41" s="10" t="s">
        <v>128</v>
      </c>
      <c r="C41" s="6" t="s">
        <v>45</v>
      </c>
      <c r="D41" s="6" t="s">
        <v>4</v>
      </c>
      <c r="E41" s="6">
        <v>80</v>
      </c>
      <c r="F41" s="25">
        <f t="shared" si="0"/>
        <v>71.2</v>
      </c>
      <c r="G41" s="49">
        <v>231.8</v>
      </c>
      <c r="H41" s="3" t="s">
        <v>35</v>
      </c>
      <c r="I41" s="69"/>
      <c r="J41" s="69"/>
    </row>
    <row r="42" spans="1:10" ht="15.75">
      <c r="A42" s="6">
        <v>22</v>
      </c>
      <c r="B42" s="10" t="s">
        <v>129</v>
      </c>
      <c r="C42" s="6" t="s">
        <v>45</v>
      </c>
      <c r="D42" s="6" t="s">
        <v>4</v>
      </c>
      <c r="E42" s="6">
        <v>80</v>
      </c>
      <c r="F42" s="25">
        <f t="shared" si="0"/>
        <v>71.2</v>
      </c>
      <c r="G42" s="49">
        <v>50.8</v>
      </c>
      <c r="H42" s="3" t="s">
        <v>35</v>
      </c>
      <c r="I42" s="69"/>
      <c r="J42" s="69"/>
    </row>
    <row r="43" spans="1:10" ht="15">
      <c r="A43" s="6">
        <v>23</v>
      </c>
      <c r="B43" s="10" t="s">
        <v>130</v>
      </c>
      <c r="C43" s="6" t="s">
        <v>45</v>
      </c>
      <c r="D43" s="6" t="s">
        <v>4</v>
      </c>
      <c r="E43" s="6">
        <v>40</v>
      </c>
      <c r="F43" s="25">
        <f t="shared" si="0"/>
        <v>35.6</v>
      </c>
      <c r="G43" s="40" t="s">
        <v>46</v>
      </c>
      <c r="H43" s="3" t="s">
        <v>35</v>
      </c>
      <c r="I43" s="13"/>
      <c r="J43" s="13"/>
    </row>
    <row r="44" spans="1:10" ht="15">
      <c r="A44" s="6">
        <v>24</v>
      </c>
      <c r="B44" s="10" t="s">
        <v>131</v>
      </c>
      <c r="C44" s="6" t="s">
        <v>45</v>
      </c>
      <c r="D44" s="6" t="s">
        <v>4</v>
      </c>
      <c r="E44" s="6">
        <v>60</v>
      </c>
      <c r="F44" s="25">
        <f t="shared" si="0"/>
        <v>53.4</v>
      </c>
      <c r="G44" s="40" t="s">
        <v>46</v>
      </c>
      <c r="H44" s="3" t="s">
        <v>35</v>
      </c>
      <c r="I44" s="70"/>
      <c r="J44" s="70"/>
    </row>
    <row r="45" spans="1:16" ht="15">
      <c r="A45" s="6">
        <v>25</v>
      </c>
      <c r="B45" s="10" t="s">
        <v>89</v>
      </c>
      <c r="C45" s="6" t="s">
        <v>45</v>
      </c>
      <c r="D45" s="6" t="s">
        <v>4</v>
      </c>
      <c r="E45" s="6">
        <v>30</v>
      </c>
      <c r="F45" s="25">
        <f t="shared" si="0"/>
        <v>26.7</v>
      </c>
      <c r="G45" s="6">
        <v>112.1</v>
      </c>
      <c r="H45" s="3" t="s">
        <v>35</v>
      </c>
      <c r="I45" s="71"/>
      <c r="J45" s="71"/>
      <c r="P45" s="61"/>
    </row>
    <row r="46" spans="1:10" ht="15.75">
      <c r="A46" s="6">
        <v>26</v>
      </c>
      <c r="B46" s="50" t="s">
        <v>132</v>
      </c>
      <c r="C46" s="6" t="s">
        <v>45</v>
      </c>
      <c r="D46" s="6" t="s">
        <v>4</v>
      </c>
      <c r="E46" s="6">
        <v>80</v>
      </c>
      <c r="F46" s="25">
        <f t="shared" si="0"/>
        <v>71.2</v>
      </c>
      <c r="G46" s="6">
        <f>8.6+2.7</f>
        <v>11.3</v>
      </c>
      <c r="H46" s="3" t="s">
        <v>35</v>
      </c>
      <c r="I46" s="69"/>
      <c r="J46" s="69"/>
    </row>
    <row r="47" spans="1:8" ht="15">
      <c r="A47" s="6">
        <v>27</v>
      </c>
      <c r="B47" s="10" t="s">
        <v>91</v>
      </c>
      <c r="C47" s="6" t="s">
        <v>45</v>
      </c>
      <c r="D47" s="6" t="s">
        <v>4</v>
      </c>
      <c r="E47" s="6">
        <v>40</v>
      </c>
      <c r="F47" s="25">
        <f t="shared" si="0"/>
        <v>35.6</v>
      </c>
      <c r="G47" s="6">
        <v>1.5</v>
      </c>
      <c r="H47" s="3" t="s">
        <v>35</v>
      </c>
    </row>
    <row r="48" spans="1:2" ht="15">
      <c r="A48" s="6"/>
      <c r="B48" s="3" t="s">
        <v>133</v>
      </c>
    </row>
    <row r="49" spans="1:8" ht="15" customHeight="1">
      <c r="A49" s="19">
        <v>3</v>
      </c>
      <c r="B49" s="8"/>
      <c r="C49" s="19" t="s">
        <v>8</v>
      </c>
      <c r="E49" s="43">
        <f>SUM(E50)</f>
        <v>104</v>
      </c>
      <c r="F49" s="44">
        <f>SUM(F50)</f>
        <v>309.4</v>
      </c>
      <c r="G49" s="51">
        <f>G50</f>
        <v>218.9</v>
      </c>
      <c r="H49" s="15"/>
    </row>
    <row r="50" spans="1:16" ht="15">
      <c r="A50" s="6">
        <v>1</v>
      </c>
      <c r="B50" s="3" t="s">
        <v>10</v>
      </c>
      <c r="C50" s="6" t="s">
        <v>47</v>
      </c>
      <c r="D50" s="6" t="s">
        <v>5</v>
      </c>
      <c r="E50" s="6">
        <v>104</v>
      </c>
      <c r="F50" s="7">
        <v>309.4</v>
      </c>
      <c r="G50" s="6">
        <v>218.9</v>
      </c>
      <c r="H50" s="15" t="s">
        <v>35</v>
      </c>
      <c r="I50" s="72"/>
      <c r="J50" s="72"/>
      <c r="K50" s="73"/>
      <c r="L50" s="73"/>
      <c r="M50" s="73"/>
      <c r="P50" s="61"/>
    </row>
    <row r="51" ht="15">
      <c r="P51" s="61"/>
    </row>
    <row r="52" spans="1:16" ht="15" customHeight="1">
      <c r="A52" s="19">
        <v>4</v>
      </c>
      <c r="B52" s="8"/>
      <c r="C52" s="19" t="s">
        <v>12</v>
      </c>
      <c r="E52" s="43">
        <f>SUM(E53)</f>
        <v>98</v>
      </c>
      <c r="F52" s="44">
        <f>SUM(F53)</f>
        <v>184.23999999999998</v>
      </c>
      <c r="G52" s="51">
        <f>G53</f>
        <v>78.2</v>
      </c>
      <c r="H52" s="15"/>
      <c r="I52" s="73"/>
      <c r="J52" s="73"/>
      <c r="K52" s="73"/>
      <c r="P52" s="61"/>
    </row>
    <row r="53" spans="1:16" ht="15">
      <c r="A53" s="6">
        <v>1</v>
      </c>
      <c r="B53" s="3" t="s">
        <v>10</v>
      </c>
      <c r="C53" s="4" t="s">
        <v>48</v>
      </c>
      <c r="D53" s="6" t="s">
        <v>4</v>
      </c>
      <c r="E53" s="6">
        <v>98</v>
      </c>
      <c r="F53" s="7">
        <f>1.88*E53</f>
        <v>184.23999999999998</v>
      </c>
      <c r="G53" s="6">
        <v>78.2</v>
      </c>
      <c r="H53" s="15" t="s">
        <v>35</v>
      </c>
      <c r="P53" s="61"/>
    </row>
    <row r="54" spans="1:16" ht="15">
      <c r="A54" s="6"/>
      <c r="C54" s="4"/>
      <c r="D54" s="6"/>
      <c r="E54" s="6"/>
      <c r="F54" s="7"/>
      <c r="G54" s="6"/>
      <c r="H54" s="15"/>
      <c r="P54" s="61"/>
    </row>
    <row r="55" spans="1:16" ht="15" customHeight="1">
      <c r="A55" s="19">
        <v>5</v>
      </c>
      <c r="B55" s="8"/>
      <c r="C55" s="19" t="s">
        <v>25</v>
      </c>
      <c r="E55" s="43">
        <v>16</v>
      </c>
      <c r="F55" s="44">
        <v>1296.8</v>
      </c>
      <c r="G55" s="44">
        <f>G56+G59</f>
        <v>632.5</v>
      </c>
      <c r="H55" s="16"/>
      <c r="P55" s="10"/>
    </row>
    <row r="56" spans="1:16" ht="15" customHeight="1">
      <c r="A56" s="6">
        <v>1</v>
      </c>
      <c r="B56" s="8" t="s">
        <v>134</v>
      </c>
      <c r="C56" s="4" t="s">
        <v>49</v>
      </c>
      <c r="D56" s="6" t="s">
        <v>5</v>
      </c>
      <c r="E56" s="6">
        <v>4</v>
      </c>
      <c r="F56" s="7">
        <f aca="true" t="shared" si="1" ref="F56:F64">87.8*E56</f>
        <v>351.2</v>
      </c>
      <c r="G56" s="6">
        <v>369.2</v>
      </c>
      <c r="H56" s="3" t="s">
        <v>35</v>
      </c>
      <c r="P56" s="10"/>
    </row>
    <row r="57" spans="1:16" ht="15" customHeight="1">
      <c r="A57" s="6">
        <v>2</v>
      </c>
      <c r="B57" s="3" t="s">
        <v>135</v>
      </c>
      <c r="C57" s="4" t="s">
        <v>49</v>
      </c>
      <c r="D57" s="6" t="s">
        <v>5</v>
      </c>
      <c r="E57" s="6">
        <v>7</v>
      </c>
      <c r="F57" s="7">
        <f t="shared" si="1"/>
        <v>614.6</v>
      </c>
      <c r="G57" s="6" t="s">
        <v>3</v>
      </c>
      <c r="H57" s="3" t="s">
        <v>35</v>
      </c>
      <c r="P57" s="10"/>
    </row>
    <row r="58" spans="1:16" ht="15" customHeight="1">
      <c r="A58" s="6">
        <v>3</v>
      </c>
      <c r="B58" s="8" t="s">
        <v>136</v>
      </c>
      <c r="C58" s="4" t="s">
        <v>49</v>
      </c>
      <c r="D58" s="6" t="s">
        <v>5</v>
      </c>
      <c r="E58" s="6">
        <v>4</v>
      </c>
      <c r="F58" s="7">
        <f t="shared" si="1"/>
        <v>351.2</v>
      </c>
      <c r="G58" s="6" t="s">
        <v>3</v>
      </c>
      <c r="H58" s="3" t="s">
        <v>35</v>
      </c>
      <c r="P58" s="10"/>
    </row>
    <row r="59" spans="1:16" ht="15" customHeight="1">
      <c r="A59" s="6">
        <v>4</v>
      </c>
      <c r="B59" s="42" t="s">
        <v>137</v>
      </c>
      <c r="C59" s="4" t="s">
        <v>49</v>
      </c>
      <c r="D59" s="6" t="s">
        <v>5</v>
      </c>
      <c r="E59" s="6">
        <v>3</v>
      </c>
      <c r="F59" s="7">
        <f t="shared" si="1"/>
        <v>263.4</v>
      </c>
      <c r="G59" s="49">
        <v>263.3</v>
      </c>
      <c r="H59" s="3" t="s">
        <v>35</v>
      </c>
      <c r="P59" s="10"/>
    </row>
    <row r="60" spans="1:16" ht="15" customHeight="1">
      <c r="A60" s="6">
        <v>5</v>
      </c>
      <c r="B60" s="42" t="s">
        <v>88</v>
      </c>
      <c r="C60" s="4" t="s">
        <v>49</v>
      </c>
      <c r="D60" s="6" t="s">
        <v>5</v>
      </c>
      <c r="E60" s="6">
        <v>1</v>
      </c>
      <c r="F60" s="7">
        <f t="shared" si="1"/>
        <v>87.8</v>
      </c>
      <c r="G60" s="6" t="s">
        <v>3</v>
      </c>
      <c r="H60" s="3" t="s">
        <v>35</v>
      </c>
      <c r="P60" s="10"/>
    </row>
    <row r="61" spans="1:16" ht="15" customHeight="1">
      <c r="A61" s="6">
        <v>6</v>
      </c>
      <c r="B61" s="8" t="s">
        <v>138</v>
      </c>
      <c r="C61" s="4" t="s">
        <v>49</v>
      </c>
      <c r="D61" s="6" t="s">
        <v>5</v>
      </c>
      <c r="E61" s="6">
        <v>2</v>
      </c>
      <c r="F61" s="7">
        <f t="shared" si="1"/>
        <v>175.6</v>
      </c>
      <c r="G61" s="40" t="s">
        <v>46</v>
      </c>
      <c r="H61" s="3" t="s">
        <v>35</v>
      </c>
      <c r="P61" s="10"/>
    </row>
    <row r="62" spans="1:16" ht="15" customHeight="1">
      <c r="A62" s="6">
        <v>7</v>
      </c>
      <c r="B62" s="8" t="s">
        <v>139</v>
      </c>
      <c r="C62" s="4" t="s">
        <v>49</v>
      </c>
      <c r="D62" s="6" t="s">
        <v>5</v>
      </c>
      <c r="E62" s="6">
        <v>1</v>
      </c>
      <c r="F62" s="7">
        <f t="shared" si="1"/>
        <v>87.8</v>
      </c>
      <c r="G62" s="40" t="s">
        <v>46</v>
      </c>
      <c r="H62" s="3" t="s">
        <v>35</v>
      </c>
      <c r="P62" s="10"/>
    </row>
    <row r="63" spans="1:16" ht="15" customHeight="1">
      <c r="A63" s="6">
        <v>8</v>
      </c>
      <c r="B63" s="8" t="s">
        <v>140</v>
      </c>
      <c r="C63" s="4" t="s">
        <v>49</v>
      </c>
      <c r="D63" s="6" t="s">
        <v>5</v>
      </c>
      <c r="E63" s="6">
        <v>2</v>
      </c>
      <c r="F63" s="7">
        <f t="shared" si="1"/>
        <v>175.6</v>
      </c>
      <c r="G63" s="6" t="s">
        <v>3</v>
      </c>
      <c r="H63" s="3" t="s">
        <v>35</v>
      </c>
      <c r="P63" s="10"/>
    </row>
    <row r="64" spans="1:16" ht="15" customHeight="1">
      <c r="A64" s="6">
        <v>9</v>
      </c>
      <c r="B64" s="8" t="s">
        <v>141</v>
      </c>
      <c r="C64" s="4" t="s">
        <v>49</v>
      </c>
      <c r="D64" s="6" t="s">
        <v>5</v>
      </c>
      <c r="E64" s="6">
        <v>3</v>
      </c>
      <c r="F64" s="7">
        <f t="shared" si="1"/>
        <v>263.4</v>
      </c>
      <c r="G64" s="40" t="s">
        <v>46</v>
      </c>
      <c r="H64" s="3" t="s">
        <v>35</v>
      </c>
      <c r="P64" s="10"/>
    </row>
    <row r="65" spans="1:16" ht="15" customHeight="1">
      <c r="A65" s="19"/>
      <c r="B65" s="3" t="s">
        <v>133</v>
      </c>
      <c r="C65" s="19"/>
      <c r="E65" s="17"/>
      <c r="F65" s="41"/>
      <c r="G65" s="40"/>
      <c r="H65" s="16"/>
      <c r="P65" s="10"/>
    </row>
    <row r="66" spans="1:16" ht="15" customHeight="1">
      <c r="A66" s="19">
        <v>6</v>
      </c>
      <c r="B66" s="8"/>
      <c r="C66" s="19" t="s">
        <v>15</v>
      </c>
      <c r="D66" s="6"/>
      <c r="E66" s="43">
        <f>SUM(E67)</f>
        <v>5</v>
      </c>
      <c r="F66" s="44">
        <f>F67</f>
        <v>31.549999999999997</v>
      </c>
      <c r="H66" s="4"/>
      <c r="P66" s="10"/>
    </row>
    <row r="67" spans="1:16" ht="12.75" customHeight="1">
      <c r="A67" s="11">
        <v>1</v>
      </c>
      <c r="B67" s="8" t="s">
        <v>142</v>
      </c>
      <c r="C67" s="4" t="s">
        <v>49</v>
      </c>
      <c r="D67" s="6" t="s">
        <v>5</v>
      </c>
      <c r="E67" s="6">
        <v>5</v>
      </c>
      <c r="F67" s="7">
        <f>E67*6.31</f>
        <v>31.549999999999997</v>
      </c>
      <c r="G67" s="6" t="s">
        <v>3</v>
      </c>
      <c r="H67" s="4" t="s">
        <v>35</v>
      </c>
      <c r="P67" s="10"/>
    </row>
    <row r="68" spans="1:16" ht="12.75" customHeight="1">
      <c r="A68" s="11"/>
      <c r="B68" s="3" t="s">
        <v>133</v>
      </c>
      <c r="C68" s="4"/>
      <c r="D68" s="6"/>
      <c r="E68" s="6"/>
      <c r="F68" s="7"/>
      <c r="G68" s="6"/>
      <c r="P68" s="10"/>
    </row>
    <row r="70" spans="1:16" ht="15" customHeight="1">
      <c r="A70" s="19">
        <v>7</v>
      </c>
      <c r="B70" s="8"/>
      <c r="C70" s="19" t="s">
        <v>70</v>
      </c>
      <c r="D70" s="6"/>
      <c r="E70" s="43">
        <f>SUM(E71:E90)-E74</f>
        <v>43</v>
      </c>
      <c r="F70" s="44">
        <f>SUM(F71:F91)-F74</f>
        <v>264.0199999999999</v>
      </c>
      <c r="H70" s="4"/>
      <c r="P70" s="10"/>
    </row>
    <row r="71" spans="1:16" ht="15" customHeight="1">
      <c r="A71" s="11">
        <v>1</v>
      </c>
      <c r="B71" s="8" t="s">
        <v>143</v>
      </c>
      <c r="C71" s="6" t="s">
        <v>45</v>
      </c>
      <c r="D71" s="6" t="s">
        <v>5</v>
      </c>
      <c r="E71" s="6">
        <v>2</v>
      </c>
      <c r="F71" s="7">
        <f aca="true" t="shared" si="2" ref="F71:F90">E71*6.14</f>
        <v>12.28</v>
      </c>
      <c r="G71" s="40" t="s">
        <v>46</v>
      </c>
      <c r="H71" s="4" t="s">
        <v>35</v>
      </c>
      <c r="P71" s="10"/>
    </row>
    <row r="72" spans="1:16" ht="15" customHeight="1">
      <c r="A72" s="11">
        <v>2</v>
      </c>
      <c r="B72" s="50" t="s">
        <v>144</v>
      </c>
      <c r="C72" s="6" t="s">
        <v>45</v>
      </c>
      <c r="D72" s="6" t="s">
        <v>5</v>
      </c>
      <c r="E72" s="6">
        <v>1</v>
      </c>
      <c r="F72" s="7">
        <f t="shared" si="2"/>
        <v>6.14</v>
      </c>
      <c r="G72" s="6" t="s">
        <v>3</v>
      </c>
      <c r="H72" s="4" t="s">
        <v>35</v>
      </c>
      <c r="L72" s="71"/>
      <c r="P72" s="10"/>
    </row>
    <row r="73" spans="1:14" ht="15" customHeight="1">
      <c r="A73" s="11">
        <v>3</v>
      </c>
      <c r="B73" s="50" t="s">
        <v>145</v>
      </c>
      <c r="C73" s="6" t="s">
        <v>45</v>
      </c>
      <c r="D73" s="6" t="s">
        <v>5</v>
      </c>
      <c r="E73" s="6">
        <v>5</v>
      </c>
      <c r="F73" s="7">
        <f t="shared" si="2"/>
        <v>30.7</v>
      </c>
      <c r="G73" s="40" t="s">
        <v>46</v>
      </c>
      <c r="H73" s="4" t="s">
        <v>35</v>
      </c>
      <c r="L73" s="72"/>
      <c r="M73" s="73"/>
      <c r="N73" s="73"/>
    </row>
    <row r="74" spans="1:15" ht="15.75">
      <c r="A74" s="36">
        <v>1</v>
      </c>
      <c r="B74" s="37">
        <v>2</v>
      </c>
      <c r="C74" s="38">
        <v>3</v>
      </c>
      <c r="D74" s="37">
        <v>4</v>
      </c>
      <c r="E74" s="38">
        <v>5</v>
      </c>
      <c r="F74" s="37">
        <v>6</v>
      </c>
      <c r="G74" s="38">
        <v>7</v>
      </c>
      <c r="H74" s="37">
        <v>8</v>
      </c>
      <c r="I74" s="5"/>
      <c r="J74" s="5"/>
      <c r="L74" s="6"/>
      <c r="O74" s="19"/>
    </row>
    <row r="75" spans="1:14" ht="15" customHeight="1">
      <c r="A75" s="11">
        <v>4</v>
      </c>
      <c r="B75" s="10" t="s">
        <v>146</v>
      </c>
      <c r="C75" s="6" t="s">
        <v>45</v>
      </c>
      <c r="D75" s="6" t="s">
        <v>5</v>
      </c>
      <c r="E75" s="6">
        <v>4</v>
      </c>
      <c r="F75" s="7">
        <f t="shared" si="2"/>
        <v>24.56</v>
      </c>
      <c r="G75" s="6" t="s">
        <v>3</v>
      </c>
      <c r="H75" s="4" t="s">
        <v>35</v>
      </c>
      <c r="L75" s="72"/>
      <c r="M75" s="73"/>
      <c r="N75" s="73"/>
    </row>
    <row r="76" spans="1:14" ht="15" customHeight="1">
      <c r="A76" s="11">
        <v>5</v>
      </c>
      <c r="B76" s="10" t="s">
        <v>147</v>
      </c>
      <c r="C76" s="6" t="s">
        <v>45</v>
      </c>
      <c r="D76" s="6" t="s">
        <v>5</v>
      </c>
      <c r="E76" s="6">
        <v>4</v>
      </c>
      <c r="F76" s="7">
        <f t="shared" si="2"/>
        <v>24.56</v>
      </c>
      <c r="G76" s="40" t="s">
        <v>46</v>
      </c>
      <c r="H76" s="4" t="s">
        <v>35</v>
      </c>
      <c r="L76" s="72"/>
      <c r="M76" s="73"/>
      <c r="N76" s="73"/>
    </row>
    <row r="77" spans="1:14" ht="15" customHeight="1">
      <c r="A77" s="11">
        <v>6</v>
      </c>
      <c r="B77" s="10" t="s">
        <v>148</v>
      </c>
      <c r="C77" s="6" t="s">
        <v>45</v>
      </c>
      <c r="D77" s="6" t="s">
        <v>5</v>
      </c>
      <c r="E77" s="6">
        <v>1</v>
      </c>
      <c r="F77" s="7">
        <f t="shared" si="2"/>
        <v>6.14</v>
      </c>
      <c r="G77" s="40" t="s">
        <v>46</v>
      </c>
      <c r="H77" s="4" t="s">
        <v>35</v>
      </c>
      <c r="L77" s="72"/>
      <c r="M77" s="73"/>
      <c r="N77" s="73"/>
    </row>
    <row r="78" spans="1:8" ht="15" customHeight="1">
      <c r="A78" s="11">
        <v>7</v>
      </c>
      <c r="B78" s="10" t="s">
        <v>149</v>
      </c>
      <c r="C78" s="6" t="s">
        <v>45</v>
      </c>
      <c r="D78" s="6" t="s">
        <v>5</v>
      </c>
      <c r="E78" s="6">
        <v>2</v>
      </c>
      <c r="F78" s="7">
        <f t="shared" si="2"/>
        <v>12.28</v>
      </c>
      <c r="G78" s="40" t="s">
        <v>46</v>
      </c>
      <c r="H78" s="4" t="s">
        <v>35</v>
      </c>
    </row>
    <row r="79" spans="1:8" ht="15" customHeight="1">
      <c r="A79" s="11">
        <v>8</v>
      </c>
      <c r="B79" s="10" t="s">
        <v>150</v>
      </c>
      <c r="C79" s="6" t="s">
        <v>45</v>
      </c>
      <c r="D79" s="6" t="s">
        <v>5</v>
      </c>
      <c r="E79" s="6">
        <v>1</v>
      </c>
      <c r="F79" s="7">
        <f t="shared" si="2"/>
        <v>6.14</v>
      </c>
      <c r="G79" s="6" t="s">
        <v>3</v>
      </c>
      <c r="H79" s="4" t="s">
        <v>35</v>
      </c>
    </row>
    <row r="80" spans="1:8" ht="15">
      <c r="A80" s="11">
        <v>9</v>
      </c>
      <c r="B80" s="10" t="s">
        <v>151</v>
      </c>
      <c r="C80" s="6" t="s">
        <v>45</v>
      </c>
      <c r="D80" s="6" t="s">
        <v>5</v>
      </c>
      <c r="E80" s="6">
        <v>2</v>
      </c>
      <c r="F80" s="7">
        <f t="shared" si="2"/>
        <v>12.28</v>
      </c>
      <c r="G80" s="6" t="s">
        <v>3</v>
      </c>
      <c r="H80" s="4" t="s">
        <v>35</v>
      </c>
    </row>
    <row r="81" spans="1:8" ht="15">
      <c r="A81" s="11">
        <v>10</v>
      </c>
      <c r="B81" s="10" t="s">
        <v>152</v>
      </c>
      <c r="C81" s="6" t="s">
        <v>45</v>
      </c>
      <c r="D81" s="6" t="s">
        <v>5</v>
      </c>
      <c r="E81" s="6">
        <v>2</v>
      </c>
      <c r="F81" s="7">
        <f t="shared" si="2"/>
        <v>12.28</v>
      </c>
      <c r="G81" s="40" t="s">
        <v>46</v>
      </c>
      <c r="H81" s="4" t="s">
        <v>35</v>
      </c>
    </row>
    <row r="82" spans="1:16" ht="15">
      <c r="A82" s="11">
        <v>11</v>
      </c>
      <c r="B82" s="8" t="s">
        <v>97</v>
      </c>
      <c r="C82" s="6" t="s">
        <v>45</v>
      </c>
      <c r="D82" s="6" t="s">
        <v>5</v>
      </c>
      <c r="E82" s="6">
        <v>1</v>
      </c>
      <c r="F82" s="7">
        <f t="shared" si="2"/>
        <v>6.14</v>
      </c>
      <c r="G82" s="6" t="s">
        <v>3</v>
      </c>
      <c r="H82" s="4" t="s">
        <v>35</v>
      </c>
      <c r="N82" s="1"/>
      <c r="O82" s="6"/>
      <c r="P82" s="6"/>
    </row>
    <row r="83" spans="1:16" ht="15">
      <c r="A83" s="11">
        <v>12</v>
      </c>
      <c r="B83" s="10" t="s">
        <v>153</v>
      </c>
      <c r="C83" s="6" t="s">
        <v>45</v>
      </c>
      <c r="D83" s="6" t="s">
        <v>5</v>
      </c>
      <c r="E83" s="6">
        <v>4</v>
      </c>
      <c r="F83" s="7">
        <f t="shared" si="2"/>
        <v>24.56</v>
      </c>
      <c r="G83" s="40" t="s">
        <v>46</v>
      </c>
      <c r="H83" s="4" t="s">
        <v>35</v>
      </c>
      <c r="N83" s="1"/>
      <c r="O83" s="6"/>
      <c r="P83" s="6"/>
    </row>
    <row r="84" spans="1:16" ht="15">
      <c r="A84" s="11">
        <v>13</v>
      </c>
      <c r="B84" s="10" t="s">
        <v>154</v>
      </c>
      <c r="C84" s="6" t="s">
        <v>45</v>
      </c>
      <c r="D84" s="6" t="s">
        <v>5</v>
      </c>
      <c r="E84" s="6">
        <v>2</v>
      </c>
      <c r="F84" s="7">
        <f t="shared" si="2"/>
        <v>12.28</v>
      </c>
      <c r="G84" s="40" t="s">
        <v>46</v>
      </c>
      <c r="H84" s="4" t="s">
        <v>35</v>
      </c>
      <c r="N84" s="1"/>
      <c r="O84" s="6"/>
      <c r="P84" s="6"/>
    </row>
    <row r="85" spans="1:16" ht="15">
      <c r="A85" s="11">
        <v>14</v>
      </c>
      <c r="B85" s="10" t="s">
        <v>155</v>
      </c>
      <c r="C85" s="6" t="s">
        <v>45</v>
      </c>
      <c r="D85" s="6" t="s">
        <v>5</v>
      </c>
      <c r="E85" s="6">
        <v>4</v>
      </c>
      <c r="F85" s="7">
        <f t="shared" si="2"/>
        <v>24.56</v>
      </c>
      <c r="G85" s="40" t="s">
        <v>46</v>
      </c>
      <c r="H85" s="4" t="s">
        <v>35</v>
      </c>
      <c r="N85" s="1"/>
      <c r="O85" s="6"/>
      <c r="P85" s="6"/>
    </row>
    <row r="86" spans="1:16" ht="15">
      <c r="A86" s="11">
        <v>15</v>
      </c>
      <c r="B86" s="50" t="s">
        <v>156</v>
      </c>
      <c r="C86" s="6" t="s">
        <v>45</v>
      </c>
      <c r="D86" s="6" t="s">
        <v>5</v>
      </c>
      <c r="E86" s="6">
        <v>1</v>
      </c>
      <c r="F86" s="7">
        <f t="shared" si="2"/>
        <v>6.14</v>
      </c>
      <c r="G86" s="6" t="s">
        <v>3</v>
      </c>
      <c r="H86" s="4" t="s">
        <v>35</v>
      </c>
      <c r="N86" s="16"/>
      <c r="O86" s="6"/>
      <c r="P86" s="6"/>
    </row>
    <row r="87" spans="1:16" ht="13.5" customHeight="1">
      <c r="A87" s="11">
        <v>16</v>
      </c>
      <c r="B87" s="10" t="s">
        <v>157</v>
      </c>
      <c r="C87" s="6" t="s">
        <v>45</v>
      </c>
      <c r="D87" s="6" t="s">
        <v>5</v>
      </c>
      <c r="E87" s="6">
        <v>3</v>
      </c>
      <c r="F87" s="7">
        <f t="shared" si="2"/>
        <v>18.419999999999998</v>
      </c>
      <c r="G87" s="40" t="s">
        <v>46</v>
      </c>
      <c r="H87" s="4" t="s">
        <v>35</v>
      </c>
      <c r="N87" s="16"/>
      <c r="O87" s="6"/>
      <c r="P87" s="6"/>
    </row>
    <row r="88" spans="1:16" ht="13.5" customHeight="1">
      <c r="A88" s="11">
        <v>17</v>
      </c>
      <c r="B88" s="8" t="s">
        <v>158</v>
      </c>
      <c r="C88" s="6" t="s">
        <v>45</v>
      </c>
      <c r="D88" s="6" t="s">
        <v>5</v>
      </c>
      <c r="E88" s="6">
        <v>2</v>
      </c>
      <c r="F88" s="7">
        <f t="shared" si="2"/>
        <v>12.28</v>
      </c>
      <c r="G88" s="40" t="s">
        <v>46</v>
      </c>
      <c r="H88" s="4" t="s">
        <v>35</v>
      </c>
      <c r="N88" s="16"/>
      <c r="O88" s="6"/>
      <c r="P88" s="6"/>
    </row>
    <row r="89" spans="1:16" ht="13.5" customHeight="1">
      <c r="A89" s="11">
        <v>18</v>
      </c>
      <c r="B89" s="8" t="s">
        <v>159</v>
      </c>
      <c r="C89" s="6" t="s">
        <v>45</v>
      </c>
      <c r="D89" s="6" t="s">
        <v>5</v>
      </c>
      <c r="E89" s="6">
        <v>1</v>
      </c>
      <c r="F89" s="7">
        <f t="shared" si="2"/>
        <v>6.14</v>
      </c>
      <c r="G89" s="6" t="s">
        <v>3</v>
      </c>
      <c r="H89" s="4" t="s">
        <v>35</v>
      </c>
      <c r="N89" s="16"/>
      <c r="O89" s="6"/>
      <c r="P89" s="6"/>
    </row>
    <row r="90" spans="1:16" ht="15">
      <c r="A90" s="11">
        <v>19</v>
      </c>
      <c r="B90" s="8" t="s">
        <v>160</v>
      </c>
      <c r="C90" s="6" t="s">
        <v>45</v>
      </c>
      <c r="D90" s="6" t="s">
        <v>5</v>
      </c>
      <c r="E90" s="6">
        <v>1</v>
      </c>
      <c r="F90" s="7">
        <f t="shared" si="2"/>
        <v>6.14</v>
      </c>
      <c r="G90" s="40" t="s">
        <v>46</v>
      </c>
      <c r="H90" s="4" t="s">
        <v>35</v>
      </c>
      <c r="N90" s="16"/>
      <c r="O90" s="6"/>
      <c r="P90" s="6"/>
    </row>
    <row r="91" spans="1:16" ht="13.5" customHeight="1">
      <c r="A91" s="11"/>
      <c r="B91" s="3" t="s">
        <v>133</v>
      </c>
      <c r="C91" s="6"/>
      <c r="D91" s="6"/>
      <c r="E91" s="6"/>
      <c r="F91" s="7"/>
      <c r="G91" s="6"/>
      <c r="H91" s="4"/>
      <c r="N91" s="16"/>
      <c r="O91" s="6"/>
      <c r="P91" s="6"/>
    </row>
    <row r="92" spans="1:9" ht="15" customHeight="1">
      <c r="A92" s="19">
        <v>8</v>
      </c>
      <c r="B92" s="8"/>
      <c r="C92" s="19" t="s">
        <v>11</v>
      </c>
      <c r="E92" s="43">
        <f>SUM(E93:E116)</f>
        <v>675</v>
      </c>
      <c r="F92" s="44">
        <f>SUM(F93:F116)</f>
        <v>501.79999999999995</v>
      </c>
      <c r="G92" s="44">
        <f>G93+G94+G95+G96+G98+G99+G100+G101+G104+G105+G106+G107+G110+G114+G115+G116</f>
        <v>1457.3000000000002</v>
      </c>
      <c r="H92" s="4"/>
      <c r="I92" s="3">
        <v>1457.2</v>
      </c>
    </row>
    <row r="93" spans="1:8" ht="15" customHeight="1">
      <c r="A93" s="11">
        <v>1</v>
      </c>
      <c r="B93" s="8" t="s">
        <v>161</v>
      </c>
      <c r="C93" s="4" t="s">
        <v>50</v>
      </c>
      <c r="D93" s="14" t="s">
        <v>33</v>
      </c>
      <c r="E93" s="6">
        <v>30</v>
      </c>
      <c r="F93" s="7">
        <f>E93*0.74</f>
        <v>22.2</v>
      </c>
      <c r="G93" s="7">
        <v>112.8</v>
      </c>
      <c r="H93" s="4" t="s">
        <v>35</v>
      </c>
    </row>
    <row r="94" spans="1:11" ht="15" customHeight="1">
      <c r="A94" s="6">
        <v>2</v>
      </c>
      <c r="B94" s="42" t="s">
        <v>162</v>
      </c>
      <c r="C94" s="4" t="s">
        <v>50</v>
      </c>
      <c r="D94" s="14" t="s">
        <v>33</v>
      </c>
      <c r="E94" s="6">
        <v>30</v>
      </c>
      <c r="F94" s="7">
        <f aca="true" t="shared" si="3" ref="F94:F116">E94*0.74</f>
        <v>22.2</v>
      </c>
      <c r="G94" s="7">
        <v>197.6</v>
      </c>
      <c r="H94" s="4" t="s">
        <v>35</v>
      </c>
      <c r="K94" s="43" t="s">
        <v>102</v>
      </c>
    </row>
    <row r="95" spans="1:8" ht="15" customHeight="1">
      <c r="A95" s="6">
        <v>3</v>
      </c>
      <c r="B95" s="42" t="s">
        <v>163</v>
      </c>
      <c r="C95" s="4" t="s">
        <v>50</v>
      </c>
      <c r="D95" s="14" t="s">
        <v>33</v>
      </c>
      <c r="E95" s="6">
        <v>30</v>
      </c>
      <c r="F95" s="7">
        <f t="shared" si="3"/>
        <v>22.2</v>
      </c>
      <c r="G95" s="49">
        <v>41.4</v>
      </c>
      <c r="H95" s="4" t="s">
        <v>35</v>
      </c>
    </row>
    <row r="96" spans="1:14" ht="15" customHeight="1">
      <c r="A96" s="6">
        <v>4</v>
      </c>
      <c r="B96" s="42" t="s">
        <v>207</v>
      </c>
      <c r="C96" s="4" t="s">
        <v>50</v>
      </c>
      <c r="D96" s="14" t="s">
        <v>33</v>
      </c>
      <c r="E96" s="6">
        <v>30</v>
      </c>
      <c r="F96" s="7">
        <f t="shared" si="3"/>
        <v>22.2</v>
      </c>
      <c r="G96" s="7">
        <v>3</v>
      </c>
      <c r="H96" s="4" t="s">
        <v>35</v>
      </c>
      <c r="J96" s="3" t="s">
        <v>208</v>
      </c>
      <c r="K96" s="3">
        <v>42.1</v>
      </c>
      <c r="N96" s="74"/>
    </row>
    <row r="97" spans="1:14" ht="15" customHeight="1">
      <c r="A97" s="6">
        <v>5</v>
      </c>
      <c r="B97" s="42" t="s">
        <v>164</v>
      </c>
      <c r="C97" s="4" t="s">
        <v>50</v>
      </c>
      <c r="D97" s="14" t="s">
        <v>33</v>
      </c>
      <c r="E97" s="6">
        <v>10</v>
      </c>
      <c r="F97" s="7">
        <f t="shared" si="3"/>
        <v>7.4</v>
      </c>
      <c r="G97" s="40" t="s">
        <v>46</v>
      </c>
      <c r="H97" s="4" t="s">
        <v>35</v>
      </c>
      <c r="J97" s="3" t="s">
        <v>209</v>
      </c>
      <c r="K97" s="3">
        <v>159.3</v>
      </c>
      <c r="N97" s="74"/>
    </row>
    <row r="98" spans="1:14" ht="15" customHeight="1">
      <c r="A98" s="6">
        <v>6</v>
      </c>
      <c r="B98" s="42" t="s">
        <v>165</v>
      </c>
      <c r="C98" s="4" t="s">
        <v>50</v>
      </c>
      <c r="D98" s="14" t="s">
        <v>33</v>
      </c>
      <c r="E98" s="6">
        <v>30</v>
      </c>
      <c r="F98" s="7">
        <f t="shared" si="3"/>
        <v>22.2</v>
      </c>
      <c r="G98" s="7">
        <v>121.1</v>
      </c>
      <c r="H98" s="4" t="s">
        <v>35</v>
      </c>
      <c r="J98" s="3" t="s">
        <v>210</v>
      </c>
      <c r="K98" s="3">
        <v>49.6</v>
      </c>
      <c r="N98" s="74"/>
    </row>
    <row r="99" spans="1:14" ht="15" customHeight="1">
      <c r="A99" s="6">
        <v>7</v>
      </c>
      <c r="B99" s="8" t="s">
        <v>166</v>
      </c>
      <c r="C99" s="4" t="s">
        <v>50</v>
      </c>
      <c r="D99" s="11" t="s">
        <v>33</v>
      </c>
      <c r="E99" s="6">
        <v>30</v>
      </c>
      <c r="F99" s="7">
        <f t="shared" si="3"/>
        <v>22.2</v>
      </c>
      <c r="G99" s="49">
        <v>42.1</v>
      </c>
      <c r="H99" s="4" t="s">
        <v>35</v>
      </c>
      <c r="J99" s="3" t="s">
        <v>211</v>
      </c>
      <c r="K99" s="3">
        <v>121.1</v>
      </c>
      <c r="N99" s="74"/>
    </row>
    <row r="100" spans="1:14" ht="15" customHeight="1">
      <c r="A100" s="6">
        <v>8</v>
      </c>
      <c r="B100" s="8" t="s">
        <v>167</v>
      </c>
      <c r="C100" s="4" t="s">
        <v>50</v>
      </c>
      <c r="D100" s="11" t="s">
        <v>33</v>
      </c>
      <c r="E100" s="6">
        <v>30</v>
      </c>
      <c r="F100" s="7">
        <f t="shared" si="3"/>
        <v>22.2</v>
      </c>
      <c r="G100" s="49">
        <v>159.3</v>
      </c>
      <c r="H100" s="4" t="s">
        <v>35</v>
      </c>
      <c r="J100" s="3" t="s">
        <v>212</v>
      </c>
      <c r="K100" s="3">
        <v>197.6</v>
      </c>
      <c r="N100" s="74"/>
    </row>
    <row r="101" spans="1:14" ht="15" customHeight="1">
      <c r="A101" s="6">
        <v>9</v>
      </c>
      <c r="B101" s="8" t="s">
        <v>168</v>
      </c>
      <c r="C101" s="4" t="s">
        <v>50</v>
      </c>
      <c r="D101" s="11" t="s">
        <v>33</v>
      </c>
      <c r="E101" s="6">
        <v>10</v>
      </c>
      <c r="F101" s="7">
        <f t="shared" si="3"/>
        <v>7.4</v>
      </c>
      <c r="G101" s="7">
        <v>48.1</v>
      </c>
      <c r="H101" s="4" t="s">
        <v>35</v>
      </c>
      <c r="J101" s="3" t="s">
        <v>213</v>
      </c>
      <c r="K101" s="3">
        <v>144.9</v>
      </c>
      <c r="N101" s="74"/>
    </row>
    <row r="102" spans="1:14" ht="15" customHeight="1">
      <c r="A102" s="6">
        <v>10</v>
      </c>
      <c r="B102" s="8" t="s">
        <v>169</v>
      </c>
      <c r="C102" s="4" t="s">
        <v>50</v>
      </c>
      <c r="D102" s="11" t="s">
        <v>33</v>
      </c>
      <c r="E102" s="6">
        <v>30</v>
      </c>
      <c r="F102" s="7">
        <f t="shared" si="3"/>
        <v>22.2</v>
      </c>
      <c r="G102" s="40" t="s">
        <v>46</v>
      </c>
      <c r="H102" s="4" t="s">
        <v>35</v>
      </c>
      <c r="J102" s="3" t="s">
        <v>214</v>
      </c>
      <c r="K102" s="61">
        <v>27</v>
      </c>
      <c r="N102" s="74"/>
    </row>
    <row r="103" spans="1:14" ht="15" customHeight="1">
      <c r="A103" s="6">
        <v>11</v>
      </c>
      <c r="B103" s="8" t="s">
        <v>170</v>
      </c>
      <c r="C103" s="4" t="s">
        <v>50</v>
      </c>
      <c r="D103" s="11" t="s">
        <v>33</v>
      </c>
      <c r="E103" s="6">
        <v>10</v>
      </c>
      <c r="F103" s="7">
        <f t="shared" si="3"/>
        <v>7.4</v>
      </c>
      <c r="G103" s="6" t="s">
        <v>3</v>
      </c>
      <c r="H103" s="4" t="s">
        <v>35</v>
      </c>
      <c r="J103" s="3" t="s">
        <v>215</v>
      </c>
      <c r="K103" s="3">
        <v>237.3</v>
      </c>
      <c r="N103" s="74"/>
    </row>
    <row r="104" spans="1:14" ht="15" customHeight="1">
      <c r="A104" s="6">
        <v>12</v>
      </c>
      <c r="B104" s="8" t="s">
        <v>171</v>
      </c>
      <c r="C104" s="4" t="s">
        <v>50</v>
      </c>
      <c r="D104" s="11" t="s">
        <v>33</v>
      </c>
      <c r="E104" s="6">
        <v>10</v>
      </c>
      <c r="F104" s="7">
        <f t="shared" si="3"/>
        <v>7.4</v>
      </c>
      <c r="G104" s="49">
        <v>7.9</v>
      </c>
      <c r="H104" s="4" t="s">
        <v>35</v>
      </c>
      <c r="J104" s="3" t="s">
        <v>216</v>
      </c>
      <c r="K104" s="3">
        <v>37.6</v>
      </c>
      <c r="N104" s="74"/>
    </row>
    <row r="105" spans="1:14" ht="15" customHeight="1">
      <c r="A105" s="6">
        <v>13</v>
      </c>
      <c r="B105" s="8" t="s">
        <v>172</v>
      </c>
      <c r="C105" s="4" t="s">
        <v>50</v>
      </c>
      <c r="D105" s="14" t="s">
        <v>33</v>
      </c>
      <c r="E105" s="6">
        <v>30</v>
      </c>
      <c r="F105" s="7">
        <f t="shared" si="3"/>
        <v>22.2</v>
      </c>
      <c r="G105" s="49">
        <v>9.2</v>
      </c>
      <c r="H105" s="4" t="s">
        <v>35</v>
      </c>
      <c r="J105" s="3" t="s">
        <v>217</v>
      </c>
      <c r="K105" s="3">
        <v>112.8</v>
      </c>
      <c r="N105" s="74"/>
    </row>
    <row r="106" spans="1:14" ht="15" customHeight="1">
      <c r="A106" s="6">
        <v>14</v>
      </c>
      <c r="B106" s="8" t="s">
        <v>173</v>
      </c>
      <c r="C106" s="4" t="s">
        <v>50</v>
      </c>
      <c r="D106" s="11" t="s">
        <v>33</v>
      </c>
      <c r="E106" s="6">
        <v>30</v>
      </c>
      <c r="F106" s="7">
        <f t="shared" si="3"/>
        <v>22.2</v>
      </c>
      <c r="G106" s="7">
        <v>37.6</v>
      </c>
      <c r="H106" s="4" t="s">
        <v>35</v>
      </c>
      <c r="J106" s="3" t="s">
        <v>218</v>
      </c>
      <c r="K106" s="3">
        <v>48.1</v>
      </c>
      <c r="N106" s="74"/>
    </row>
    <row r="107" spans="1:11" ht="15">
      <c r="A107" s="6">
        <v>15</v>
      </c>
      <c r="B107" s="64" t="s">
        <v>174</v>
      </c>
      <c r="C107" s="4" t="s">
        <v>50</v>
      </c>
      <c r="D107" s="11" t="s">
        <v>33</v>
      </c>
      <c r="E107" s="6">
        <v>50</v>
      </c>
      <c r="F107" s="7">
        <f t="shared" si="3"/>
        <v>37</v>
      </c>
      <c r="G107" s="49">
        <v>49.6</v>
      </c>
      <c r="H107" s="4" t="s">
        <v>35</v>
      </c>
      <c r="J107" s="3" t="s">
        <v>219</v>
      </c>
      <c r="K107" s="3">
        <v>41.4</v>
      </c>
    </row>
    <row r="108" spans="1:11" ht="15">
      <c r="A108" s="6">
        <v>16</v>
      </c>
      <c r="B108" s="8" t="s">
        <v>175</v>
      </c>
      <c r="C108" s="4" t="s">
        <v>50</v>
      </c>
      <c r="D108" s="11" t="s">
        <v>33</v>
      </c>
      <c r="E108" s="6">
        <v>10</v>
      </c>
      <c r="F108" s="7">
        <f t="shared" si="3"/>
        <v>7.4</v>
      </c>
      <c r="G108" s="6" t="s">
        <v>3</v>
      </c>
      <c r="H108" s="4" t="s">
        <v>35</v>
      </c>
      <c r="J108" s="3" t="s">
        <v>220</v>
      </c>
      <c r="K108" s="3">
        <v>218.4</v>
      </c>
    </row>
    <row r="109" spans="1:11" ht="15" customHeight="1">
      <c r="A109" s="6">
        <v>17</v>
      </c>
      <c r="B109" s="8" t="s">
        <v>176</v>
      </c>
      <c r="C109" s="4" t="s">
        <v>50</v>
      </c>
      <c r="D109" s="14" t="s">
        <v>33</v>
      </c>
      <c r="E109" s="6">
        <v>70</v>
      </c>
      <c r="F109" s="7">
        <f t="shared" si="3"/>
        <v>51.8</v>
      </c>
      <c r="G109" s="40" t="s">
        <v>46</v>
      </c>
      <c r="H109" s="4" t="s">
        <v>35</v>
      </c>
      <c r="J109" s="3" t="s">
        <v>221</v>
      </c>
      <c r="K109" s="3">
        <v>9.2</v>
      </c>
    </row>
    <row r="110" spans="1:11" ht="15">
      <c r="A110" s="6">
        <v>18</v>
      </c>
      <c r="B110" s="64" t="s">
        <v>177</v>
      </c>
      <c r="C110" s="4" t="s">
        <v>50</v>
      </c>
      <c r="D110" s="14" t="s">
        <v>33</v>
      </c>
      <c r="E110" s="6">
        <v>70</v>
      </c>
      <c r="F110" s="7">
        <f t="shared" si="3"/>
        <v>51.8</v>
      </c>
      <c r="G110" s="7">
        <v>218.4</v>
      </c>
      <c r="H110" s="4" t="s">
        <v>35</v>
      </c>
      <c r="J110" s="3" t="s">
        <v>222</v>
      </c>
      <c r="K110" s="61">
        <v>3</v>
      </c>
    </row>
    <row r="111" spans="1:11" ht="15">
      <c r="A111" s="6">
        <v>19</v>
      </c>
      <c r="B111" s="8" t="s">
        <v>178</v>
      </c>
      <c r="C111" s="4" t="s">
        <v>50</v>
      </c>
      <c r="D111" s="14" t="s">
        <v>33</v>
      </c>
      <c r="E111" s="6">
        <v>20</v>
      </c>
      <c r="F111" s="7">
        <f t="shared" si="3"/>
        <v>14.8</v>
      </c>
      <c r="G111" s="40" t="s">
        <v>46</v>
      </c>
      <c r="H111" s="4" t="s">
        <v>35</v>
      </c>
      <c r="J111" s="3" t="s">
        <v>223</v>
      </c>
      <c r="K111" s="3">
        <v>7.9</v>
      </c>
    </row>
    <row r="112" spans="1:9" ht="15">
      <c r="A112" s="36">
        <v>1</v>
      </c>
      <c r="B112" s="37">
        <v>2</v>
      </c>
      <c r="C112" s="38">
        <v>3</v>
      </c>
      <c r="D112" s="37">
        <v>4</v>
      </c>
      <c r="E112" s="38">
        <v>5</v>
      </c>
      <c r="F112" s="37">
        <v>6</v>
      </c>
      <c r="G112" s="38">
        <v>7</v>
      </c>
      <c r="H112" s="37">
        <v>8</v>
      </c>
      <c r="I112" s="5"/>
    </row>
    <row r="113" spans="1:11" ht="15" customHeight="1">
      <c r="A113" s="6">
        <v>20</v>
      </c>
      <c r="B113" s="8" t="s">
        <v>179</v>
      </c>
      <c r="C113" s="4" t="s">
        <v>50</v>
      </c>
      <c r="D113" s="11" t="s">
        <v>33</v>
      </c>
      <c r="E113" s="6">
        <v>20</v>
      </c>
      <c r="F113" s="7">
        <f t="shared" si="3"/>
        <v>14.8</v>
      </c>
      <c r="G113" s="6" t="s">
        <v>3</v>
      </c>
      <c r="H113" s="4" t="s">
        <v>35</v>
      </c>
      <c r="I113" s="6"/>
      <c r="K113" s="3">
        <f>SUM(K96:K111)</f>
        <v>1457.3000000000004</v>
      </c>
    </row>
    <row r="114" spans="1:8" ht="15" customHeight="1">
      <c r="A114" s="11">
        <v>21</v>
      </c>
      <c r="B114" s="8" t="s">
        <v>180</v>
      </c>
      <c r="C114" s="4" t="s">
        <v>50</v>
      </c>
      <c r="D114" s="11" t="s">
        <v>33</v>
      </c>
      <c r="E114" s="6">
        <v>30</v>
      </c>
      <c r="F114" s="7">
        <f t="shared" si="3"/>
        <v>22.2</v>
      </c>
      <c r="G114" s="7">
        <v>144.9</v>
      </c>
      <c r="H114" s="4" t="s">
        <v>35</v>
      </c>
    </row>
    <row r="115" spans="1:8" ht="15">
      <c r="A115" s="6">
        <v>22</v>
      </c>
      <c r="B115" s="8" t="s">
        <v>181</v>
      </c>
      <c r="C115" s="4" t="s">
        <v>50</v>
      </c>
      <c r="D115" s="11" t="s">
        <v>33</v>
      </c>
      <c r="E115" s="6">
        <v>30</v>
      </c>
      <c r="F115" s="7">
        <f t="shared" si="3"/>
        <v>22.2</v>
      </c>
      <c r="G115" s="7">
        <v>237.3</v>
      </c>
      <c r="H115" s="4" t="s">
        <v>35</v>
      </c>
    </row>
    <row r="116" spans="1:8" ht="15">
      <c r="A116" s="6">
        <v>23</v>
      </c>
      <c r="B116" s="8" t="s">
        <v>182</v>
      </c>
      <c r="C116" s="4" t="s">
        <v>50</v>
      </c>
      <c r="D116" s="11" t="s">
        <v>33</v>
      </c>
      <c r="E116" s="6">
        <v>30</v>
      </c>
      <c r="F116" s="7">
        <f t="shared" si="3"/>
        <v>22.2</v>
      </c>
      <c r="G116" s="7">
        <v>27</v>
      </c>
      <c r="H116" s="4" t="s">
        <v>35</v>
      </c>
    </row>
    <row r="117" ht="15">
      <c r="B117" s="3" t="s">
        <v>133</v>
      </c>
    </row>
    <row r="118" spans="1:8" ht="15.75">
      <c r="A118" s="19">
        <v>9</v>
      </c>
      <c r="B118" s="8"/>
      <c r="C118" s="19" t="s">
        <v>2</v>
      </c>
      <c r="E118" s="46">
        <f>SUM(E119:E134)</f>
        <v>22</v>
      </c>
      <c r="F118" s="44">
        <f>SUM(F119:F134)</f>
        <v>235.19999999999993</v>
      </c>
      <c r="G118" s="44">
        <f>G129+G133+G134</f>
        <v>32.3</v>
      </c>
      <c r="H118" s="4"/>
    </row>
    <row r="119" spans="1:8" ht="15">
      <c r="A119" s="11">
        <v>1</v>
      </c>
      <c r="B119" s="8" t="s">
        <v>73</v>
      </c>
      <c r="C119" s="4" t="s">
        <v>183</v>
      </c>
      <c r="D119" s="6" t="s">
        <v>5</v>
      </c>
      <c r="E119" s="6">
        <v>1</v>
      </c>
      <c r="F119" s="7">
        <f>E119*8.4</f>
        <v>8.4</v>
      </c>
      <c r="G119" s="40" t="s">
        <v>46</v>
      </c>
      <c r="H119" s="4" t="s">
        <v>35</v>
      </c>
    </row>
    <row r="120" spans="1:8" ht="15">
      <c r="A120" s="11">
        <v>2</v>
      </c>
      <c r="B120" s="8" t="s">
        <v>184</v>
      </c>
      <c r="C120" s="4" t="s">
        <v>183</v>
      </c>
      <c r="D120" s="6" t="s">
        <v>5</v>
      </c>
      <c r="E120" s="6">
        <v>1</v>
      </c>
      <c r="F120" s="7">
        <f>E120*8.4</f>
        <v>8.4</v>
      </c>
      <c r="G120" s="40" t="s">
        <v>46</v>
      </c>
      <c r="H120" s="4" t="s">
        <v>35</v>
      </c>
    </row>
    <row r="121" spans="1:8" ht="15">
      <c r="A121" s="11">
        <v>3</v>
      </c>
      <c r="B121" s="8" t="s">
        <v>74</v>
      </c>
      <c r="C121" s="4" t="s">
        <v>183</v>
      </c>
      <c r="D121" s="6" t="s">
        <v>5</v>
      </c>
      <c r="E121" s="6">
        <v>1</v>
      </c>
      <c r="F121" s="7">
        <f>E121*8.4</f>
        <v>8.4</v>
      </c>
      <c r="G121" s="6" t="s">
        <v>3</v>
      </c>
      <c r="H121" s="4" t="s">
        <v>35</v>
      </c>
    </row>
    <row r="122" spans="1:8" ht="15">
      <c r="A122" s="11">
        <v>4</v>
      </c>
      <c r="B122" s="8" t="s">
        <v>107</v>
      </c>
      <c r="C122" s="4" t="s">
        <v>183</v>
      </c>
      <c r="D122" s="6" t="s">
        <v>5</v>
      </c>
      <c r="E122" s="6">
        <v>1</v>
      </c>
      <c r="F122" s="7">
        <f>E122*8.4</f>
        <v>8.4</v>
      </c>
      <c r="G122" s="40" t="s">
        <v>46</v>
      </c>
      <c r="H122" s="4" t="s">
        <v>35</v>
      </c>
    </row>
    <row r="123" spans="1:8" ht="15">
      <c r="A123" s="11">
        <v>5</v>
      </c>
      <c r="B123" s="3" t="s">
        <v>185</v>
      </c>
      <c r="C123" s="4" t="s">
        <v>183</v>
      </c>
      <c r="D123" s="6" t="s">
        <v>5</v>
      </c>
      <c r="E123" s="6">
        <v>1</v>
      </c>
      <c r="F123" s="7">
        <f>E123*11.2</f>
        <v>11.2</v>
      </c>
      <c r="G123" s="40" t="s">
        <v>46</v>
      </c>
      <c r="H123" s="4" t="s">
        <v>35</v>
      </c>
    </row>
    <row r="124" spans="1:8" ht="15">
      <c r="A124" s="11">
        <v>6</v>
      </c>
      <c r="B124" s="3" t="s">
        <v>186</v>
      </c>
      <c r="C124" s="4" t="s">
        <v>16</v>
      </c>
      <c r="D124" s="6" t="s">
        <v>5</v>
      </c>
      <c r="E124" s="6">
        <v>2</v>
      </c>
      <c r="F124" s="7">
        <f aca="true" t="shared" si="4" ref="F124:F133">E124*11.2</f>
        <v>22.4</v>
      </c>
      <c r="G124" s="6" t="s">
        <v>3</v>
      </c>
      <c r="H124" s="4" t="s">
        <v>35</v>
      </c>
    </row>
    <row r="125" spans="1:8" ht="15">
      <c r="A125" s="11">
        <v>7</v>
      </c>
      <c r="B125" s="3" t="s">
        <v>114</v>
      </c>
      <c r="C125" s="4" t="s">
        <v>183</v>
      </c>
      <c r="D125" s="6" t="s">
        <v>5</v>
      </c>
      <c r="E125" s="6">
        <v>1</v>
      </c>
      <c r="F125" s="7">
        <f t="shared" si="4"/>
        <v>11.2</v>
      </c>
      <c r="G125" s="40" t="s">
        <v>46</v>
      </c>
      <c r="H125" s="4" t="s">
        <v>35</v>
      </c>
    </row>
    <row r="126" spans="1:8" ht="15">
      <c r="A126" s="11">
        <v>8</v>
      </c>
      <c r="B126" s="3" t="s">
        <v>187</v>
      </c>
      <c r="C126" s="4" t="s">
        <v>16</v>
      </c>
      <c r="D126" s="6" t="s">
        <v>5</v>
      </c>
      <c r="E126" s="6">
        <v>2</v>
      </c>
      <c r="F126" s="7">
        <f t="shared" si="4"/>
        <v>22.4</v>
      </c>
      <c r="G126" s="40" t="s">
        <v>46</v>
      </c>
      <c r="H126" s="4" t="s">
        <v>35</v>
      </c>
    </row>
    <row r="127" spans="1:8" ht="15">
      <c r="A127" s="11">
        <v>9</v>
      </c>
      <c r="B127" s="3" t="s">
        <v>28</v>
      </c>
      <c r="C127" s="4" t="s">
        <v>183</v>
      </c>
      <c r="D127" s="6" t="s">
        <v>5</v>
      </c>
      <c r="E127" s="6">
        <v>1</v>
      </c>
      <c r="F127" s="7">
        <f t="shared" si="4"/>
        <v>11.2</v>
      </c>
      <c r="G127" s="6" t="s">
        <v>3</v>
      </c>
      <c r="H127" s="4" t="s">
        <v>35</v>
      </c>
    </row>
    <row r="128" spans="1:8" ht="15">
      <c r="A128" s="11">
        <v>10</v>
      </c>
      <c r="B128" s="3" t="s">
        <v>188</v>
      </c>
      <c r="C128" s="4" t="s">
        <v>16</v>
      </c>
      <c r="D128" s="6" t="s">
        <v>5</v>
      </c>
      <c r="E128" s="6">
        <v>3</v>
      </c>
      <c r="F128" s="7">
        <f t="shared" si="4"/>
        <v>33.599999999999994</v>
      </c>
      <c r="G128" s="40" t="s">
        <v>46</v>
      </c>
      <c r="H128" s="4" t="s">
        <v>35</v>
      </c>
    </row>
    <row r="129" spans="1:8" ht="15">
      <c r="A129" s="11">
        <v>11</v>
      </c>
      <c r="B129" s="3" t="s">
        <v>189</v>
      </c>
      <c r="C129" s="4" t="s">
        <v>183</v>
      </c>
      <c r="D129" s="6" t="s">
        <v>5</v>
      </c>
      <c r="E129" s="6">
        <v>1</v>
      </c>
      <c r="F129" s="7">
        <f t="shared" si="4"/>
        <v>11.2</v>
      </c>
      <c r="G129" s="6">
        <v>23.2</v>
      </c>
      <c r="H129" s="4" t="s">
        <v>35</v>
      </c>
    </row>
    <row r="130" spans="1:8" ht="15">
      <c r="A130" s="11">
        <v>12</v>
      </c>
      <c r="B130" s="3" t="s">
        <v>190</v>
      </c>
      <c r="C130" s="4" t="s">
        <v>16</v>
      </c>
      <c r="D130" s="6" t="s">
        <v>5</v>
      </c>
      <c r="E130" s="6">
        <v>4</v>
      </c>
      <c r="F130" s="7">
        <f t="shared" si="4"/>
        <v>44.8</v>
      </c>
      <c r="G130" s="40" t="s">
        <v>46</v>
      </c>
      <c r="H130" s="4" t="s">
        <v>35</v>
      </c>
    </row>
    <row r="131" spans="1:8" ht="15">
      <c r="A131" s="11">
        <v>13</v>
      </c>
      <c r="B131" s="3" t="s">
        <v>139</v>
      </c>
      <c r="C131" s="4" t="s">
        <v>183</v>
      </c>
      <c r="D131" s="6" t="s">
        <v>5</v>
      </c>
      <c r="E131" s="6">
        <v>1</v>
      </c>
      <c r="F131" s="7">
        <f t="shared" si="4"/>
        <v>11.2</v>
      </c>
      <c r="G131" s="6" t="s">
        <v>3</v>
      </c>
      <c r="H131" s="4" t="s">
        <v>35</v>
      </c>
    </row>
    <row r="132" spans="1:8" ht="15">
      <c r="A132" s="11">
        <v>14</v>
      </c>
      <c r="B132" s="3" t="s">
        <v>191</v>
      </c>
      <c r="C132" s="4" t="s">
        <v>183</v>
      </c>
      <c r="D132" s="6" t="s">
        <v>5</v>
      </c>
      <c r="E132" s="6">
        <v>1</v>
      </c>
      <c r="F132" s="7">
        <f t="shared" si="4"/>
        <v>11.2</v>
      </c>
      <c r="G132" s="6" t="s">
        <v>3</v>
      </c>
      <c r="H132" s="4" t="s">
        <v>35</v>
      </c>
    </row>
    <row r="133" spans="1:8" ht="15">
      <c r="A133" s="11">
        <v>15</v>
      </c>
      <c r="B133" s="3" t="s">
        <v>192</v>
      </c>
      <c r="C133" s="4" t="s">
        <v>16</v>
      </c>
      <c r="D133" s="6" t="s">
        <v>5</v>
      </c>
      <c r="E133" s="6">
        <v>1</v>
      </c>
      <c r="F133" s="7">
        <f t="shared" si="4"/>
        <v>11.2</v>
      </c>
      <c r="G133" s="49">
        <v>7.8</v>
      </c>
      <c r="H133" s="4" t="s">
        <v>35</v>
      </c>
    </row>
    <row r="134" spans="1:8" ht="15">
      <c r="A134" s="6"/>
      <c r="B134" s="3" t="s">
        <v>133</v>
      </c>
      <c r="C134" s="4"/>
      <c r="D134" s="6"/>
      <c r="E134" s="6"/>
      <c r="F134" s="7"/>
      <c r="G134" s="6">
        <v>1.3</v>
      </c>
      <c r="H134" s="4"/>
    </row>
    <row r="135" spans="1:10" ht="15" customHeight="1">
      <c r="A135" s="19">
        <v>13</v>
      </c>
      <c r="B135" s="8"/>
      <c r="C135" s="19" t="s">
        <v>63</v>
      </c>
      <c r="E135" s="6"/>
      <c r="F135" s="44">
        <f>SUM(F136)</f>
        <v>128.2</v>
      </c>
      <c r="G135" s="44">
        <f>G136</f>
        <v>102.4</v>
      </c>
      <c r="H135" s="4"/>
      <c r="I135" s="75"/>
      <c r="J135" s="75"/>
    </row>
    <row r="136" spans="1:8" ht="15" customHeight="1">
      <c r="A136" s="6">
        <v>1</v>
      </c>
      <c r="B136" s="8" t="s">
        <v>10</v>
      </c>
      <c r="C136" s="4" t="s">
        <v>54</v>
      </c>
      <c r="D136" s="19"/>
      <c r="E136" s="6"/>
      <c r="F136" s="7">
        <v>128.2</v>
      </c>
      <c r="G136" s="25">
        <v>102.4</v>
      </c>
      <c r="H136" s="4" t="s">
        <v>35</v>
      </c>
    </row>
    <row r="137" spans="1:8" ht="15" customHeight="1">
      <c r="A137" s="6"/>
      <c r="B137" s="8" t="s">
        <v>108</v>
      </c>
      <c r="C137" s="4"/>
      <c r="D137" s="19"/>
      <c r="E137" s="6"/>
      <c r="F137" s="7"/>
      <c r="H137" s="4"/>
    </row>
    <row r="138" spans="1:8" ht="15" customHeight="1">
      <c r="A138" s="19">
        <v>14</v>
      </c>
      <c r="B138" s="8"/>
      <c r="C138" s="19" t="s">
        <v>203</v>
      </c>
      <c r="D138" s="19"/>
      <c r="E138" s="6"/>
      <c r="F138" s="7"/>
      <c r="G138" s="43">
        <f>G139+G140</f>
        <v>7.800000000000001</v>
      </c>
      <c r="H138" s="4"/>
    </row>
    <row r="139" spans="1:8" ht="15" customHeight="1">
      <c r="A139" s="6"/>
      <c r="B139" s="8" t="s">
        <v>204</v>
      </c>
      <c r="C139" s="6" t="s">
        <v>45</v>
      </c>
      <c r="D139" s="6" t="s">
        <v>5</v>
      </c>
      <c r="E139" s="6">
        <v>1</v>
      </c>
      <c r="F139" s="7">
        <v>4.6</v>
      </c>
      <c r="G139" s="6">
        <v>4.4</v>
      </c>
      <c r="H139" s="4" t="s">
        <v>35</v>
      </c>
    </row>
    <row r="140" spans="1:8" ht="15" customHeight="1">
      <c r="A140" s="6"/>
      <c r="B140" s="8" t="s">
        <v>205</v>
      </c>
      <c r="C140" s="6" t="s">
        <v>45</v>
      </c>
      <c r="D140" s="6" t="s">
        <v>5</v>
      </c>
      <c r="E140" s="6">
        <v>1</v>
      </c>
      <c r="F140" s="7">
        <v>4.1</v>
      </c>
      <c r="G140" s="6">
        <v>3.4</v>
      </c>
      <c r="H140" s="4" t="s">
        <v>35</v>
      </c>
    </row>
    <row r="141" spans="1:8" ht="15" customHeight="1">
      <c r="A141" s="6"/>
      <c r="B141" s="3" t="s">
        <v>133</v>
      </c>
      <c r="C141" s="6"/>
      <c r="D141" s="6"/>
      <c r="E141" s="6"/>
      <c r="F141" s="7"/>
      <c r="G141" s="6"/>
      <c r="H141" s="4"/>
    </row>
    <row r="142" spans="1:8" ht="15" customHeight="1">
      <c r="A142" s="19">
        <v>15</v>
      </c>
      <c r="B142" s="8"/>
      <c r="C142" s="19" t="s">
        <v>51</v>
      </c>
      <c r="E142" s="6"/>
      <c r="F142" s="44">
        <v>84.5</v>
      </c>
      <c r="G142" s="47">
        <v>530</v>
      </c>
      <c r="H142" s="4" t="s">
        <v>35</v>
      </c>
    </row>
    <row r="143" spans="1:10" ht="15">
      <c r="A143" s="11"/>
      <c r="B143" s="8"/>
      <c r="C143" s="4"/>
      <c r="D143" s="6"/>
      <c r="E143" s="6"/>
      <c r="F143" s="7"/>
      <c r="G143" s="6"/>
      <c r="H143" s="15"/>
      <c r="I143" s="61"/>
      <c r="J143" s="61"/>
    </row>
    <row r="144" spans="1:12" ht="15" customHeight="1">
      <c r="A144" s="6"/>
      <c r="B144" s="8"/>
      <c r="C144" s="43" t="s">
        <v>52</v>
      </c>
      <c r="E144" s="6"/>
      <c r="F144" s="44">
        <f>F145+F150+F154+F157+F161+F165+F169+F173+F176+F180+F183+F187+F202+F205+F219+F224+F228</f>
        <v>3657.133</v>
      </c>
      <c r="G144" s="44">
        <f>G145+G150+G154+G157+G161+G165+G169+G173+G176+G180+G183+G187+G202+G205+G219+G224+G228+G233</f>
        <v>2569.3</v>
      </c>
      <c r="H144" s="4"/>
      <c r="I144" s="7">
        <v>2569.3</v>
      </c>
      <c r="J144" s="7"/>
      <c r="L144" s="7"/>
    </row>
    <row r="145" spans="1:12" ht="15" customHeight="1">
      <c r="A145" s="19">
        <v>1</v>
      </c>
      <c r="B145" s="8"/>
      <c r="C145" s="19" t="s">
        <v>13</v>
      </c>
      <c r="E145" s="6"/>
      <c r="F145" s="44">
        <f>SUM(F147)</f>
        <v>845.3</v>
      </c>
      <c r="G145" s="44">
        <f>G147</f>
        <v>514.6</v>
      </c>
      <c r="H145" s="4"/>
      <c r="I145" s="61"/>
      <c r="J145" s="61"/>
      <c r="L145" s="7"/>
    </row>
    <row r="146" spans="1:12" ht="15" customHeight="1">
      <c r="A146" s="6"/>
      <c r="B146" s="8"/>
      <c r="C146" s="19" t="s">
        <v>53</v>
      </c>
      <c r="E146" s="6"/>
      <c r="G146" s="40"/>
      <c r="H146" s="4"/>
      <c r="L146" s="7"/>
    </row>
    <row r="147" spans="1:12" ht="15" customHeight="1">
      <c r="A147" s="6">
        <v>1</v>
      </c>
      <c r="B147" s="8" t="s">
        <v>10</v>
      </c>
      <c r="C147" s="4" t="s">
        <v>54</v>
      </c>
      <c r="D147" s="11" t="s">
        <v>6</v>
      </c>
      <c r="E147" s="6">
        <v>45</v>
      </c>
      <c r="F147" s="7">
        <v>845.3</v>
      </c>
      <c r="G147" s="6">
        <v>514.6</v>
      </c>
      <c r="H147" s="15" t="s">
        <v>35</v>
      </c>
      <c r="L147" s="7"/>
    </row>
    <row r="148" spans="1:12" ht="15" customHeight="1">
      <c r="A148" s="6"/>
      <c r="B148" s="8"/>
      <c r="C148" s="4"/>
      <c r="D148" s="19"/>
      <c r="E148" s="6"/>
      <c r="F148" s="7"/>
      <c r="H148" s="4"/>
      <c r="L148" s="7"/>
    </row>
    <row r="149" spans="1:15" ht="15.75">
      <c r="A149" s="36">
        <v>1</v>
      </c>
      <c r="B149" s="37">
        <v>2</v>
      </c>
      <c r="C149" s="38">
        <v>3</v>
      </c>
      <c r="D149" s="37">
        <v>4</v>
      </c>
      <c r="E149" s="38">
        <v>5</v>
      </c>
      <c r="F149" s="37">
        <v>6</v>
      </c>
      <c r="G149" s="38">
        <v>7</v>
      </c>
      <c r="H149" s="37">
        <v>8</v>
      </c>
      <c r="I149" s="5"/>
      <c r="J149" s="5"/>
      <c r="L149" s="6"/>
      <c r="O149" s="19"/>
    </row>
    <row r="150" spans="1:12" ht="15" customHeight="1">
      <c r="A150" s="19">
        <v>2</v>
      </c>
      <c r="B150" s="8"/>
      <c r="C150" s="19" t="s">
        <v>55</v>
      </c>
      <c r="E150" s="6"/>
      <c r="F150" s="44">
        <f>SUM(F151)</f>
        <v>110</v>
      </c>
      <c r="G150" s="40"/>
      <c r="H150" s="4"/>
      <c r="I150" s="61"/>
      <c r="J150" s="61"/>
      <c r="L150" s="7"/>
    </row>
    <row r="151" spans="1:12" ht="15" customHeight="1">
      <c r="A151" s="6">
        <v>1</v>
      </c>
      <c r="B151" s="8" t="s">
        <v>83</v>
      </c>
      <c r="C151" s="4" t="s">
        <v>54</v>
      </c>
      <c r="D151" s="11" t="s">
        <v>33</v>
      </c>
      <c r="E151" s="6">
        <v>60</v>
      </c>
      <c r="F151" s="7">
        <v>110</v>
      </c>
      <c r="G151" s="6" t="s">
        <v>7</v>
      </c>
      <c r="H151" s="15" t="s">
        <v>35</v>
      </c>
      <c r="L151" s="7"/>
    </row>
    <row r="152" spans="1:12" ht="15" customHeight="1">
      <c r="A152" s="6"/>
      <c r="B152" s="8" t="s">
        <v>108</v>
      </c>
      <c r="C152" s="4" t="s">
        <v>54</v>
      </c>
      <c r="D152" s="19"/>
      <c r="E152" s="6"/>
      <c r="F152" s="7"/>
      <c r="H152" s="4"/>
      <c r="L152" s="7"/>
    </row>
    <row r="153" spans="1:12" ht="15" customHeight="1">
      <c r="A153" s="6"/>
      <c r="B153" s="8"/>
      <c r="C153" s="4"/>
      <c r="D153" s="19"/>
      <c r="E153" s="6"/>
      <c r="F153" s="7"/>
      <c r="H153" s="4"/>
      <c r="L153" s="7"/>
    </row>
    <row r="154" spans="1:12" ht="15" customHeight="1">
      <c r="A154" s="19">
        <v>3</v>
      </c>
      <c r="B154" s="8"/>
      <c r="C154" s="19" t="s">
        <v>56</v>
      </c>
      <c r="E154" s="6"/>
      <c r="F154" s="44">
        <f>SUM(F155)</f>
        <v>105</v>
      </c>
      <c r="G154" s="40"/>
      <c r="H154" s="4"/>
      <c r="I154" s="61"/>
      <c r="J154" s="61"/>
      <c r="L154" s="7"/>
    </row>
    <row r="155" spans="1:12" ht="15" customHeight="1">
      <c r="A155" s="6">
        <v>1</v>
      </c>
      <c r="B155" s="8" t="s">
        <v>83</v>
      </c>
      <c r="C155" s="4" t="s">
        <v>54</v>
      </c>
      <c r="D155" s="11" t="s">
        <v>33</v>
      </c>
      <c r="E155" s="6">
        <v>60</v>
      </c>
      <c r="F155" s="7">
        <v>105</v>
      </c>
      <c r="G155" s="6" t="s">
        <v>7</v>
      </c>
      <c r="H155" s="15" t="s">
        <v>35</v>
      </c>
      <c r="L155" s="7"/>
    </row>
    <row r="156" spans="1:12" ht="15" customHeight="1">
      <c r="A156" s="6"/>
      <c r="B156" s="8" t="s">
        <v>108</v>
      </c>
      <c r="C156" s="4"/>
      <c r="D156" s="19"/>
      <c r="E156" s="6"/>
      <c r="F156" s="7"/>
      <c r="H156" s="4"/>
      <c r="L156" s="7"/>
    </row>
    <row r="157" spans="1:12" ht="15" customHeight="1">
      <c r="A157" s="19">
        <v>4</v>
      </c>
      <c r="B157" s="8"/>
      <c r="C157" s="19" t="s">
        <v>86</v>
      </c>
      <c r="D157" s="19"/>
      <c r="E157" s="6"/>
      <c r="F157" s="44">
        <f>SUM(F158)</f>
        <v>60</v>
      </c>
      <c r="H157" s="4"/>
      <c r="I157" s="61"/>
      <c r="J157" s="61"/>
      <c r="L157" s="7"/>
    </row>
    <row r="158" spans="1:12" ht="15">
      <c r="A158" s="6">
        <v>1</v>
      </c>
      <c r="B158" s="8" t="s">
        <v>83</v>
      </c>
      <c r="C158" s="4" t="s">
        <v>54</v>
      </c>
      <c r="D158" s="11" t="s">
        <v>33</v>
      </c>
      <c r="E158" s="6">
        <v>60</v>
      </c>
      <c r="F158" s="7">
        <v>60</v>
      </c>
      <c r="G158" s="6" t="s">
        <v>7</v>
      </c>
      <c r="H158" s="15" t="s">
        <v>35</v>
      </c>
      <c r="L158" s="7"/>
    </row>
    <row r="159" spans="1:12" ht="15" customHeight="1">
      <c r="A159" s="6"/>
      <c r="B159" s="8" t="s">
        <v>108</v>
      </c>
      <c r="C159" s="4"/>
      <c r="E159" s="6"/>
      <c r="F159" s="7"/>
      <c r="H159" s="4"/>
      <c r="L159" s="7"/>
    </row>
    <row r="160" spans="1:12" ht="15" customHeight="1">
      <c r="A160" s="6"/>
      <c r="B160" s="8"/>
      <c r="C160" s="19"/>
      <c r="E160" s="6"/>
      <c r="F160" s="7"/>
      <c r="H160" s="4"/>
      <c r="L160" s="7"/>
    </row>
    <row r="161" spans="1:12" ht="15" customHeight="1">
      <c r="A161" s="19">
        <v>5</v>
      </c>
      <c r="B161" s="8"/>
      <c r="C161" s="19" t="s">
        <v>57</v>
      </c>
      <c r="D161" s="19"/>
      <c r="E161" s="6"/>
      <c r="F161" s="44">
        <f>SUM(F162)</f>
        <v>60</v>
      </c>
      <c r="G161" s="43">
        <f>G162</f>
        <v>53.2</v>
      </c>
      <c r="H161" s="4"/>
      <c r="I161" s="61"/>
      <c r="J161" s="61"/>
      <c r="L161" s="7"/>
    </row>
    <row r="162" spans="1:12" ht="15">
      <c r="A162" s="6">
        <v>1</v>
      </c>
      <c r="B162" s="8" t="s">
        <v>10</v>
      </c>
      <c r="C162" s="4" t="s">
        <v>54</v>
      </c>
      <c r="D162" s="11" t="s">
        <v>33</v>
      </c>
      <c r="E162" s="6">
        <v>50</v>
      </c>
      <c r="F162" s="7">
        <v>60</v>
      </c>
      <c r="G162" s="6">
        <v>53.2</v>
      </c>
      <c r="H162" s="15" t="s">
        <v>35</v>
      </c>
      <c r="L162" s="7"/>
    </row>
    <row r="163" spans="1:12" ht="15" customHeight="1">
      <c r="A163" s="6"/>
      <c r="B163" s="8" t="s">
        <v>108</v>
      </c>
      <c r="C163" s="4"/>
      <c r="E163" s="6"/>
      <c r="F163" s="7"/>
      <c r="H163" s="4"/>
      <c r="L163" s="7"/>
    </row>
    <row r="164" spans="1:12" ht="15" customHeight="1">
      <c r="A164" s="6"/>
      <c r="B164" s="8"/>
      <c r="C164" s="4"/>
      <c r="E164" s="6"/>
      <c r="F164" s="7"/>
      <c r="H164" s="4"/>
      <c r="L164" s="7"/>
    </row>
    <row r="165" spans="1:12" ht="15" customHeight="1">
      <c r="A165" s="19">
        <v>6</v>
      </c>
      <c r="B165" s="8"/>
      <c r="C165" s="19" t="s">
        <v>58</v>
      </c>
      <c r="E165" s="6"/>
      <c r="F165" s="44">
        <f>SUM(F166)</f>
        <v>80</v>
      </c>
      <c r="G165" s="43">
        <f>G166</f>
        <v>73.8</v>
      </c>
      <c r="H165" s="4"/>
      <c r="I165" s="61"/>
      <c r="J165" s="61"/>
      <c r="L165" s="7"/>
    </row>
    <row r="166" spans="1:12" ht="15" customHeight="1">
      <c r="A166" s="6">
        <v>1</v>
      </c>
      <c r="B166" s="8" t="s">
        <v>10</v>
      </c>
      <c r="C166" s="4" t="s">
        <v>54</v>
      </c>
      <c r="D166" s="11" t="s">
        <v>33</v>
      </c>
      <c r="E166" s="6">
        <v>60</v>
      </c>
      <c r="F166" s="7">
        <v>80</v>
      </c>
      <c r="G166" s="6">
        <v>73.8</v>
      </c>
      <c r="H166" s="15" t="s">
        <v>35</v>
      </c>
      <c r="L166" s="7"/>
    </row>
    <row r="167" spans="1:12" ht="15" customHeight="1">
      <c r="A167" s="6"/>
      <c r="B167" s="8" t="s">
        <v>108</v>
      </c>
      <c r="C167" s="4"/>
      <c r="D167" s="19"/>
      <c r="E167" s="6"/>
      <c r="F167" s="7"/>
      <c r="H167" s="4"/>
      <c r="L167" s="7"/>
    </row>
    <row r="168" spans="1:12" ht="15" customHeight="1">
      <c r="A168" s="6"/>
      <c r="B168" s="8"/>
      <c r="D168" s="19"/>
      <c r="E168" s="6"/>
      <c r="F168" s="7"/>
      <c r="H168" s="4"/>
      <c r="L168" s="7"/>
    </row>
    <row r="169" spans="1:12" ht="15" customHeight="1">
      <c r="A169" s="19">
        <v>7</v>
      </c>
      <c r="B169" s="8"/>
      <c r="C169" s="19" t="s">
        <v>59</v>
      </c>
      <c r="E169" s="6"/>
      <c r="F169" s="44">
        <f>SUM(F170)</f>
        <v>75</v>
      </c>
      <c r="G169" s="43">
        <f>G170</f>
        <v>64.6</v>
      </c>
      <c r="H169" s="4"/>
      <c r="L169" s="7"/>
    </row>
    <row r="170" spans="1:12" ht="15" customHeight="1">
      <c r="A170" s="6">
        <v>1</v>
      </c>
      <c r="B170" s="8" t="s">
        <v>10</v>
      </c>
      <c r="C170" s="4" t="s">
        <v>54</v>
      </c>
      <c r="D170" s="11" t="s">
        <v>33</v>
      </c>
      <c r="E170" s="6">
        <v>110</v>
      </c>
      <c r="F170" s="7">
        <v>75</v>
      </c>
      <c r="G170" s="6">
        <v>64.6</v>
      </c>
      <c r="H170" s="15" t="s">
        <v>35</v>
      </c>
      <c r="L170" s="7"/>
    </row>
    <row r="171" spans="1:12" ht="15" customHeight="1">
      <c r="A171" s="6"/>
      <c r="B171" s="8" t="s">
        <v>108</v>
      </c>
      <c r="C171" s="4"/>
      <c r="D171" s="19"/>
      <c r="E171" s="6"/>
      <c r="F171" s="7"/>
      <c r="H171" s="4"/>
      <c r="L171" s="7"/>
    </row>
    <row r="172" spans="1:12" ht="15" customHeight="1">
      <c r="A172" s="6"/>
      <c r="B172" s="8"/>
      <c r="D172" s="19"/>
      <c r="E172" s="6"/>
      <c r="F172" s="7"/>
      <c r="H172" s="4"/>
      <c r="L172" s="7"/>
    </row>
    <row r="173" spans="1:12" s="1" customFormat="1" ht="15.75">
      <c r="A173" s="21">
        <v>8</v>
      </c>
      <c r="B173" s="4"/>
      <c r="C173" s="21" t="s">
        <v>92</v>
      </c>
      <c r="D173" s="4"/>
      <c r="E173" s="4"/>
      <c r="F173" s="39">
        <f>F174</f>
        <v>50</v>
      </c>
      <c r="G173" s="30">
        <f>G174</f>
        <v>48.6</v>
      </c>
      <c r="H173" s="4"/>
      <c r="I173" s="9"/>
      <c r="J173" s="9"/>
      <c r="L173" s="9"/>
    </row>
    <row r="174" spans="1:12" s="1" customFormat="1" ht="15">
      <c r="A174" s="4">
        <v>1</v>
      </c>
      <c r="B174" s="13" t="s">
        <v>93</v>
      </c>
      <c r="C174" s="52" t="s">
        <v>94</v>
      </c>
      <c r="D174" s="11" t="s">
        <v>33</v>
      </c>
      <c r="E174" s="4">
        <v>40</v>
      </c>
      <c r="F174" s="9">
        <v>50</v>
      </c>
      <c r="G174" s="6">
        <v>48.6</v>
      </c>
      <c r="H174" s="15" t="s">
        <v>35</v>
      </c>
      <c r="I174" s="9"/>
      <c r="J174" s="9"/>
      <c r="L174" s="9"/>
    </row>
    <row r="175" spans="1:12" s="1" customFormat="1" ht="15">
      <c r="A175" s="4"/>
      <c r="B175" s="4"/>
      <c r="C175" s="4"/>
      <c r="D175" s="4"/>
      <c r="E175" s="4"/>
      <c r="F175" s="4"/>
      <c r="G175" s="4"/>
      <c r="H175" s="4"/>
      <c r="I175" s="9"/>
      <c r="J175" s="9"/>
      <c r="L175" s="9"/>
    </row>
    <row r="176" spans="1:12" ht="15" customHeight="1">
      <c r="A176" s="19">
        <v>9</v>
      </c>
      <c r="B176" s="8"/>
      <c r="C176" s="19" t="s">
        <v>14</v>
      </c>
      <c r="E176" s="6"/>
      <c r="F176" s="44">
        <f>F177+F178</f>
        <v>60</v>
      </c>
      <c r="G176" s="44">
        <f>G177</f>
        <v>60</v>
      </c>
      <c r="H176" s="4"/>
      <c r="I176" s="61"/>
      <c r="J176" s="61"/>
      <c r="L176" s="7"/>
    </row>
    <row r="177" spans="1:12" ht="15" customHeight="1">
      <c r="A177" s="11">
        <v>1</v>
      </c>
      <c r="B177" s="8" t="s">
        <v>10</v>
      </c>
      <c r="C177" s="4" t="s">
        <v>54</v>
      </c>
      <c r="D177" s="6" t="s">
        <v>5</v>
      </c>
      <c r="E177" s="6">
        <v>4</v>
      </c>
      <c r="F177" s="18">
        <v>60</v>
      </c>
      <c r="G177" s="25">
        <v>60</v>
      </c>
      <c r="H177" s="4" t="s">
        <v>35</v>
      </c>
      <c r="L177" s="7"/>
    </row>
    <row r="178" spans="1:12" ht="15" customHeight="1">
      <c r="A178" s="11"/>
      <c r="B178" s="8" t="s">
        <v>108</v>
      </c>
      <c r="C178" s="4"/>
      <c r="D178" s="6"/>
      <c r="E178" s="6"/>
      <c r="F178" s="18"/>
      <c r="G178" s="29"/>
      <c r="H178" s="15"/>
      <c r="L178" s="7"/>
    </row>
    <row r="179" ht="15">
      <c r="L179" s="7"/>
    </row>
    <row r="180" spans="1:12" ht="15" customHeight="1">
      <c r="A180" s="19">
        <v>10</v>
      </c>
      <c r="B180" s="8"/>
      <c r="C180" s="19" t="s">
        <v>61</v>
      </c>
      <c r="E180" s="6"/>
      <c r="F180" s="44">
        <f>F181</f>
        <v>474</v>
      </c>
      <c r="G180" s="44">
        <f>G181</f>
        <v>396.8</v>
      </c>
      <c r="H180" s="4"/>
      <c r="I180" s="61"/>
      <c r="J180" s="61"/>
      <c r="L180" s="7"/>
    </row>
    <row r="181" spans="1:12" ht="15">
      <c r="A181" s="6">
        <v>1</v>
      </c>
      <c r="B181" s="8" t="s">
        <v>10</v>
      </c>
      <c r="C181" s="4" t="s">
        <v>54</v>
      </c>
      <c r="E181" s="6"/>
      <c r="F181" s="7">
        <v>474</v>
      </c>
      <c r="G181" s="25">
        <v>396.8</v>
      </c>
      <c r="H181" s="15" t="s">
        <v>35</v>
      </c>
      <c r="L181" s="7"/>
    </row>
    <row r="182" ht="15">
      <c r="L182" s="7"/>
    </row>
    <row r="183" spans="1:12" ht="15.75">
      <c r="A183" s="21">
        <v>11</v>
      </c>
      <c r="B183" s="13"/>
      <c r="C183" s="19" t="s">
        <v>62</v>
      </c>
      <c r="D183" s="4"/>
      <c r="E183" s="4"/>
      <c r="F183" s="39">
        <f>F184</f>
        <v>380</v>
      </c>
      <c r="G183" s="44">
        <f>G184</f>
        <v>315.8</v>
      </c>
      <c r="H183" s="4"/>
      <c r="I183" s="76"/>
      <c r="J183" s="76"/>
      <c r="L183" s="7"/>
    </row>
    <row r="184" spans="1:12" ht="15">
      <c r="A184" s="4">
        <v>1</v>
      </c>
      <c r="B184" s="8" t="s">
        <v>10</v>
      </c>
      <c r="C184" s="4" t="s">
        <v>54</v>
      </c>
      <c r="D184" s="6" t="s">
        <v>5</v>
      </c>
      <c r="E184" s="12">
        <v>148</v>
      </c>
      <c r="F184" s="7">
        <v>380</v>
      </c>
      <c r="G184" s="25">
        <v>315.8</v>
      </c>
      <c r="H184" s="15" t="s">
        <v>35</v>
      </c>
      <c r="I184" s="7"/>
      <c r="J184" s="7"/>
      <c r="L184" s="7"/>
    </row>
    <row r="185" spans="1:15" s="1" customFormat="1" ht="15.75">
      <c r="A185" s="4"/>
      <c r="B185" s="4"/>
      <c r="C185" s="4"/>
      <c r="D185" s="4"/>
      <c r="E185" s="4"/>
      <c r="F185" s="4"/>
      <c r="G185" s="4"/>
      <c r="H185" s="4"/>
      <c r="I185" s="2"/>
      <c r="J185" s="2"/>
      <c r="L185" s="4"/>
      <c r="O185" s="21"/>
    </row>
    <row r="186" spans="1:15" ht="15.75">
      <c r="A186" s="36">
        <v>1</v>
      </c>
      <c r="B186" s="37">
        <v>2</v>
      </c>
      <c r="C186" s="38">
        <v>3</v>
      </c>
      <c r="D186" s="37">
        <v>4</v>
      </c>
      <c r="E186" s="38">
        <v>5</v>
      </c>
      <c r="F186" s="37">
        <v>6</v>
      </c>
      <c r="G186" s="38">
        <v>7</v>
      </c>
      <c r="H186" s="37">
        <v>8</v>
      </c>
      <c r="I186" s="5"/>
      <c r="J186" s="5"/>
      <c r="L186" s="6"/>
      <c r="O186" s="19"/>
    </row>
    <row r="187" spans="1:12" ht="15.75">
      <c r="A187" s="19">
        <v>12</v>
      </c>
      <c r="B187" s="4"/>
      <c r="C187" s="19" t="s">
        <v>77</v>
      </c>
      <c r="D187" s="4"/>
      <c r="E187" s="4"/>
      <c r="F187" s="39">
        <f>SUM(F188:F200)</f>
        <v>351.09299999999996</v>
      </c>
      <c r="G187" s="30">
        <v>304.9</v>
      </c>
      <c r="H187" s="4"/>
      <c r="I187" s="76"/>
      <c r="J187" s="76"/>
      <c r="L187" s="7"/>
    </row>
    <row r="188" spans="1:12" ht="15.75">
      <c r="A188" s="19"/>
      <c r="B188" s="13" t="s">
        <v>193</v>
      </c>
      <c r="C188" s="65" t="s">
        <v>194</v>
      </c>
      <c r="D188" s="4" t="s">
        <v>5</v>
      </c>
      <c r="E188" s="4">
        <v>3</v>
      </c>
      <c r="F188" s="9">
        <f>3.163*E188</f>
        <v>9.488999999999999</v>
      </c>
      <c r="G188" s="29" t="s">
        <v>60</v>
      </c>
      <c r="H188" s="4" t="s">
        <v>35</v>
      </c>
      <c r="I188" s="76"/>
      <c r="J188" s="76"/>
      <c r="L188" s="7"/>
    </row>
    <row r="189" spans="1:12" ht="15.75">
      <c r="A189" s="19"/>
      <c r="B189" s="13" t="s">
        <v>83</v>
      </c>
      <c r="C189" s="65" t="s">
        <v>194</v>
      </c>
      <c r="D189" s="4" t="s">
        <v>5</v>
      </c>
      <c r="E189" s="4">
        <v>12</v>
      </c>
      <c r="F189" s="9">
        <f aca="true" t="shared" si="5" ref="F189:F200">3.163*E189</f>
        <v>37.955999999999996</v>
      </c>
      <c r="G189" s="29" t="s">
        <v>60</v>
      </c>
      <c r="H189" s="4" t="s">
        <v>35</v>
      </c>
      <c r="I189" s="76"/>
      <c r="J189" s="76"/>
      <c r="L189" s="7"/>
    </row>
    <row r="190" spans="1:12" ht="15.75">
      <c r="A190" s="19"/>
      <c r="B190" s="13" t="s">
        <v>195</v>
      </c>
      <c r="C190" s="65" t="s">
        <v>194</v>
      </c>
      <c r="D190" s="4" t="s">
        <v>5</v>
      </c>
      <c r="E190" s="4">
        <v>10</v>
      </c>
      <c r="F190" s="9">
        <f t="shared" si="5"/>
        <v>31.63</v>
      </c>
      <c r="G190" s="29" t="s">
        <v>60</v>
      </c>
      <c r="H190" s="4" t="s">
        <v>35</v>
      </c>
      <c r="I190" s="76"/>
      <c r="J190" s="76"/>
      <c r="L190" s="7"/>
    </row>
    <row r="191" spans="1:12" ht="15.75">
      <c r="A191" s="19"/>
      <c r="B191" s="13" t="s">
        <v>22</v>
      </c>
      <c r="C191" s="65" t="s">
        <v>194</v>
      </c>
      <c r="D191" s="4" t="s">
        <v>5</v>
      </c>
      <c r="E191" s="4">
        <v>10</v>
      </c>
      <c r="F191" s="9">
        <f t="shared" si="5"/>
        <v>31.63</v>
      </c>
      <c r="G191" s="6" t="s">
        <v>7</v>
      </c>
      <c r="H191" s="4" t="s">
        <v>35</v>
      </c>
      <c r="I191" s="76"/>
      <c r="J191" s="76"/>
      <c r="L191" s="7"/>
    </row>
    <row r="192" spans="1:12" ht="15.75">
      <c r="A192" s="19"/>
      <c r="B192" s="13" t="s">
        <v>21</v>
      </c>
      <c r="C192" s="65" t="s">
        <v>194</v>
      </c>
      <c r="D192" s="4" t="s">
        <v>5</v>
      </c>
      <c r="E192" s="4">
        <v>6</v>
      </c>
      <c r="F192" s="9">
        <f t="shared" si="5"/>
        <v>18.977999999999998</v>
      </c>
      <c r="G192" s="6" t="s">
        <v>7</v>
      </c>
      <c r="H192" s="4" t="s">
        <v>35</v>
      </c>
      <c r="I192" s="76"/>
      <c r="J192" s="76"/>
      <c r="L192" s="7"/>
    </row>
    <row r="193" spans="1:12" ht="15.75">
      <c r="A193" s="19"/>
      <c r="B193" s="13"/>
      <c r="C193" s="65" t="s">
        <v>196</v>
      </c>
      <c r="D193" s="4" t="s">
        <v>5</v>
      </c>
      <c r="E193" s="4">
        <v>7</v>
      </c>
      <c r="F193" s="9">
        <f t="shared" si="5"/>
        <v>22.141</v>
      </c>
      <c r="G193" s="29" t="s">
        <v>60</v>
      </c>
      <c r="H193" s="4" t="s">
        <v>35</v>
      </c>
      <c r="I193" s="76"/>
      <c r="J193" s="76"/>
      <c r="L193" s="7"/>
    </row>
    <row r="194" spans="1:12" ht="15.75">
      <c r="A194" s="19"/>
      <c r="B194" s="13" t="s">
        <v>0</v>
      </c>
      <c r="C194" s="65" t="s">
        <v>194</v>
      </c>
      <c r="D194" s="4" t="s">
        <v>5</v>
      </c>
      <c r="E194" s="4">
        <v>4</v>
      </c>
      <c r="F194" s="9">
        <f t="shared" si="5"/>
        <v>12.652</v>
      </c>
      <c r="G194" s="29" t="s">
        <v>60</v>
      </c>
      <c r="H194" s="4" t="s">
        <v>35</v>
      </c>
      <c r="I194" s="76"/>
      <c r="J194" s="76"/>
      <c r="L194" s="7"/>
    </row>
    <row r="195" spans="1:12" ht="15.75">
      <c r="A195" s="19"/>
      <c r="B195" s="13" t="s">
        <v>197</v>
      </c>
      <c r="C195" s="65" t="s">
        <v>194</v>
      </c>
      <c r="D195" s="4" t="s">
        <v>5</v>
      </c>
      <c r="E195" s="4">
        <v>15</v>
      </c>
      <c r="F195" s="9">
        <f t="shared" si="5"/>
        <v>47.445</v>
      </c>
      <c r="G195" s="29" t="s">
        <v>60</v>
      </c>
      <c r="H195" s="4" t="s">
        <v>35</v>
      </c>
      <c r="I195" s="76"/>
      <c r="J195" s="76"/>
      <c r="L195" s="7"/>
    </row>
    <row r="196" spans="1:12" ht="15.75">
      <c r="A196" s="19"/>
      <c r="B196" s="13" t="s">
        <v>26</v>
      </c>
      <c r="C196" s="65" t="s">
        <v>194</v>
      </c>
      <c r="D196" s="4" t="s">
        <v>5</v>
      </c>
      <c r="E196" s="4">
        <v>5</v>
      </c>
      <c r="F196" s="9">
        <f t="shared" si="5"/>
        <v>15.815</v>
      </c>
      <c r="G196" s="29" t="s">
        <v>60</v>
      </c>
      <c r="H196" s="4" t="s">
        <v>35</v>
      </c>
      <c r="I196" s="76"/>
      <c r="J196" s="76"/>
      <c r="L196" s="7"/>
    </row>
    <row r="197" spans="1:12" ht="15.75">
      <c r="A197" s="19"/>
      <c r="B197" s="3" t="s">
        <v>85</v>
      </c>
      <c r="C197" s="65" t="s">
        <v>194</v>
      </c>
      <c r="D197" s="4" t="s">
        <v>5</v>
      </c>
      <c r="E197" s="4">
        <v>5</v>
      </c>
      <c r="F197" s="9">
        <f t="shared" si="5"/>
        <v>15.815</v>
      </c>
      <c r="G197" s="29" t="s">
        <v>60</v>
      </c>
      <c r="H197" s="4" t="s">
        <v>35</v>
      </c>
      <c r="I197" s="76"/>
      <c r="J197" s="76"/>
      <c r="L197" s="7"/>
    </row>
    <row r="198" spans="1:12" ht="15.75">
      <c r="A198" s="19"/>
      <c r="B198" s="3" t="s">
        <v>29</v>
      </c>
      <c r="C198" s="65" t="s">
        <v>194</v>
      </c>
      <c r="D198" s="4" t="s">
        <v>5</v>
      </c>
      <c r="E198" s="4">
        <v>14</v>
      </c>
      <c r="F198" s="9">
        <f t="shared" si="5"/>
        <v>44.282</v>
      </c>
      <c r="G198" s="6" t="s">
        <v>7</v>
      </c>
      <c r="H198" s="4" t="s">
        <v>35</v>
      </c>
      <c r="I198" s="76"/>
      <c r="J198" s="76"/>
      <c r="L198" s="7"/>
    </row>
    <row r="199" spans="1:12" ht="15.75">
      <c r="A199" s="19"/>
      <c r="B199" s="3" t="s">
        <v>198</v>
      </c>
      <c r="C199" s="65" t="s">
        <v>194</v>
      </c>
      <c r="D199" s="4" t="s">
        <v>5</v>
      </c>
      <c r="E199" s="4">
        <v>6</v>
      </c>
      <c r="F199" s="9">
        <f t="shared" si="5"/>
        <v>18.977999999999998</v>
      </c>
      <c r="G199" s="6" t="s">
        <v>7</v>
      </c>
      <c r="H199" s="4" t="s">
        <v>35</v>
      </c>
      <c r="I199" s="76"/>
      <c r="J199" s="76"/>
      <c r="L199" s="7"/>
    </row>
    <row r="200" spans="1:8" ht="15">
      <c r="A200" s="6"/>
      <c r="B200" s="8" t="s">
        <v>108</v>
      </c>
      <c r="C200" s="13"/>
      <c r="D200" s="6" t="s">
        <v>5</v>
      </c>
      <c r="E200" s="4">
        <v>14</v>
      </c>
      <c r="F200" s="9">
        <f t="shared" si="5"/>
        <v>44.282</v>
      </c>
      <c r="G200" s="29" t="s">
        <v>60</v>
      </c>
      <c r="H200" s="4" t="s">
        <v>35</v>
      </c>
    </row>
    <row r="201" spans="1:8" ht="15">
      <c r="A201" s="6"/>
      <c r="B201" s="8"/>
      <c r="C201" s="13"/>
      <c r="D201" s="6"/>
      <c r="E201" s="4"/>
      <c r="F201" s="9"/>
      <c r="G201" s="29"/>
      <c r="H201" s="4"/>
    </row>
    <row r="202" spans="1:10" ht="15" customHeight="1">
      <c r="A202" s="19">
        <v>13</v>
      </c>
      <c r="B202" s="8"/>
      <c r="C202" s="19" t="s">
        <v>63</v>
      </c>
      <c r="E202" s="6"/>
      <c r="F202" s="44">
        <f>SUM(F203)</f>
        <v>128.2</v>
      </c>
      <c r="H202" s="4"/>
      <c r="I202" s="75"/>
      <c r="J202" s="75"/>
    </row>
    <row r="203" spans="1:8" ht="15" customHeight="1">
      <c r="A203" s="6">
        <v>1</v>
      </c>
      <c r="B203" s="8" t="s">
        <v>10</v>
      </c>
      <c r="C203" s="4" t="s">
        <v>54</v>
      </c>
      <c r="D203" s="19"/>
      <c r="E203" s="6"/>
      <c r="F203" s="7">
        <v>128.2</v>
      </c>
      <c r="G203" s="29" t="s">
        <v>60</v>
      </c>
      <c r="H203" s="4" t="s">
        <v>35</v>
      </c>
    </row>
    <row r="204" spans="1:8" ht="15" customHeight="1">
      <c r="A204" s="6"/>
      <c r="B204" s="8" t="s">
        <v>108</v>
      </c>
      <c r="C204" s="4"/>
      <c r="D204" s="19"/>
      <c r="E204" s="6"/>
      <c r="F204" s="7"/>
      <c r="H204" s="4"/>
    </row>
    <row r="205" spans="1:10" ht="15.75">
      <c r="A205" s="19">
        <v>14</v>
      </c>
      <c r="B205" s="8"/>
      <c r="C205" s="19" t="s">
        <v>71</v>
      </c>
      <c r="E205" s="46">
        <f>SUM(E206:E217)</f>
        <v>445</v>
      </c>
      <c r="F205" s="44">
        <f>SUM(F206:F217)</f>
        <v>655.04</v>
      </c>
      <c r="G205" s="43">
        <v>586.2</v>
      </c>
      <c r="H205" s="15"/>
      <c r="I205" s="61"/>
      <c r="J205" s="61"/>
    </row>
    <row r="206" spans="1:10" ht="15">
      <c r="A206" s="11">
        <v>1</v>
      </c>
      <c r="B206" s="8" t="s">
        <v>195</v>
      </c>
      <c r="C206" s="11" t="s">
        <v>199</v>
      </c>
      <c r="D206" s="6" t="s">
        <v>33</v>
      </c>
      <c r="E206" s="6">
        <v>45</v>
      </c>
      <c r="F206" s="7">
        <f>1.472*E206</f>
        <v>66.24</v>
      </c>
      <c r="G206" s="40" t="s">
        <v>46</v>
      </c>
      <c r="H206" s="4" t="s">
        <v>35</v>
      </c>
      <c r="I206" s="61"/>
      <c r="J206" s="61"/>
    </row>
    <row r="207" spans="1:10" ht="15">
      <c r="A207" s="11"/>
      <c r="B207" s="8"/>
      <c r="C207" s="11" t="s">
        <v>94</v>
      </c>
      <c r="D207" s="6" t="s">
        <v>33</v>
      </c>
      <c r="E207" s="6">
        <v>50</v>
      </c>
      <c r="F207" s="7">
        <f aca="true" t="shared" si="6" ref="F207:F217">1.472*E207</f>
        <v>73.6</v>
      </c>
      <c r="G207" s="6" t="s">
        <v>3</v>
      </c>
      <c r="H207" s="4" t="s">
        <v>35</v>
      </c>
      <c r="I207" s="61"/>
      <c r="J207" s="61"/>
    </row>
    <row r="208" spans="1:10" ht="15">
      <c r="A208" s="11">
        <v>2</v>
      </c>
      <c r="B208" s="8" t="s">
        <v>27</v>
      </c>
      <c r="C208" s="11" t="s">
        <v>200</v>
      </c>
      <c r="D208" s="6" t="s">
        <v>33</v>
      </c>
      <c r="E208" s="6">
        <v>30</v>
      </c>
      <c r="F208" s="7">
        <f t="shared" si="6"/>
        <v>44.16</v>
      </c>
      <c r="G208" s="40" t="s">
        <v>46</v>
      </c>
      <c r="H208" s="4" t="s">
        <v>35</v>
      </c>
      <c r="I208" s="61"/>
      <c r="J208" s="61"/>
    </row>
    <row r="209" spans="1:10" ht="15">
      <c r="A209" s="11">
        <v>3</v>
      </c>
      <c r="B209" s="8" t="s">
        <v>95</v>
      </c>
      <c r="C209" s="11" t="s">
        <v>94</v>
      </c>
      <c r="D209" s="6" t="s">
        <v>33</v>
      </c>
      <c r="E209" s="6">
        <v>50</v>
      </c>
      <c r="F209" s="7">
        <f t="shared" si="6"/>
        <v>73.6</v>
      </c>
      <c r="G209" s="6" t="s">
        <v>3</v>
      </c>
      <c r="H209" s="4" t="s">
        <v>35</v>
      </c>
      <c r="I209" s="61"/>
      <c r="J209" s="61"/>
    </row>
    <row r="210" spans="1:10" ht="15">
      <c r="A210" s="11">
        <v>4</v>
      </c>
      <c r="B210" s="13" t="s">
        <v>82</v>
      </c>
      <c r="C210" s="11" t="s">
        <v>94</v>
      </c>
      <c r="D210" s="6" t="s">
        <v>33</v>
      </c>
      <c r="E210" s="6">
        <v>15</v>
      </c>
      <c r="F210" s="7">
        <f t="shared" si="6"/>
        <v>22.08</v>
      </c>
      <c r="G210" s="40" t="s">
        <v>46</v>
      </c>
      <c r="H210" s="4" t="s">
        <v>35</v>
      </c>
      <c r="I210" s="61"/>
      <c r="J210" s="61"/>
    </row>
    <row r="211" spans="1:10" ht="15">
      <c r="A211" s="11">
        <v>5</v>
      </c>
      <c r="B211" s="8" t="s">
        <v>201</v>
      </c>
      <c r="C211" s="11" t="s">
        <v>199</v>
      </c>
      <c r="D211" s="6" t="s">
        <v>33</v>
      </c>
      <c r="E211" s="6">
        <v>60</v>
      </c>
      <c r="F211" s="7">
        <f t="shared" si="6"/>
        <v>88.32</v>
      </c>
      <c r="G211" s="6" t="s">
        <v>3</v>
      </c>
      <c r="H211" s="4" t="s">
        <v>35</v>
      </c>
      <c r="I211" s="61"/>
      <c r="J211" s="61"/>
    </row>
    <row r="212" spans="1:10" ht="15">
      <c r="A212" s="11">
        <v>6</v>
      </c>
      <c r="B212" s="3" t="s">
        <v>85</v>
      </c>
      <c r="C212" s="11" t="s">
        <v>199</v>
      </c>
      <c r="D212" s="6" t="s">
        <v>33</v>
      </c>
      <c r="E212" s="6">
        <v>15</v>
      </c>
      <c r="F212" s="7">
        <f t="shared" si="6"/>
        <v>22.08</v>
      </c>
      <c r="G212" s="6" t="s">
        <v>3</v>
      </c>
      <c r="H212" s="4" t="s">
        <v>35</v>
      </c>
      <c r="I212" s="61"/>
      <c r="J212" s="61"/>
    </row>
    <row r="213" spans="1:10" ht="15">
      <c r="A213" s="11">
        <v>7</v>
      </c>
      <c r="B213" s="3" t="s">
        <v>29</v>
      </c>
      <c r="C213" s="11" t="s">
        <v>94</v>
      </c>
      <c r="D213" s="6" t="s">
        <v>33</v>
      </c>
      <c r="E213" s="6">
        <v>50</v>
      </c>
      <c r="F213" s="7">
        <f t="shared" si="6"/>
        <v>73.6</v>
      </c>
      <c r="G213" s="40" t="s">
        <v>46</v>
      </c>
      <c r="H213" s="4" t="s">
        <v>35</v>
      </c>
      <c r="I213" s="61"/>
      <c r="J213" s="61"/>
    </row>
    <row r="214" spans="1:10" ht="15">
      <c r="A214" s="11"/>
      <c r="B214" s="8"/>
      <c r="C214" s="11" t="s">
        <v>199</v>
      </c>
      <c r="D214" s="6" t="s">
        <v>33</v>
      </c>
      <c r="E214" s="6">
        <v>50</v>
      </c>
      <c r="F214" s="7">
        <f t="shared" si="6"/>
        <v>73.6</v>
      </c>
      <c r="G214" s="6" t="s">
        <v>3</v>
      </c>
      <c r="H214" s="4" t="s">
        <v>35</v>
      </c>
      <c r="I214" s="61"/>
      <c r="J214" s="61"/>
    </row>
    <row r="215" spans="1:10" ht="15">
      <c r="A215" s="11">
        <v>8</v>
      </c>
      <c r="B215" s="3" t="s">
        <v>198</v>
      </c>
      <c r="C215" s="11" t="s">
        <v>199</v>
      </c>
      <c r="D215" s="6" t="s">
        <v>33</v>
      </c>
      <c r="E215" s="6">
        <v>30</v>
      </c>
      <c r="F215" s="7">
        <f t="shared" si="6"/>
        <v>44.16</v>
      </c>
      <c r="G215" s="40" t="s">
        <v>46</v>
      </c>
      <c r="H215" s="4" t="s">
        <v>35</v>
      </c>
      <c r="I215" s="61"/>
      <c r="J215" s="61"/>
    </row>
    <row r="216" spans="1:10" ht="15">
      <c r="A216" s="11">
        <v>9</v>
      </c>
      <c r="B216" s="8" t="s">
        <v>103</v>
      </c>
      <c r="C216" s="11" t="s">
        <v>94</v>
      </c>
      <c r="D216" s="6" t="s">
        <v>33</v>
      </c>
      <c r="E216" s="6">
        <v>30</v>
      </c>
      <c r="F216" s="7">
        <f t="shared" si="6"/>
        <v>44.16</v>
      </c>
      <c r="G216" s="6" t="s">
        <v>3</v>
      </c>
      <c r="H216" s="4" t="s">
        <v>35</v>
      </c>
      <c r="I216" s="61"/>
      <c r="J216" s="61"/>
    </row>
    <row r="217" spans="1:10" ht="15">
      <c r="A217" s="11"/>
      <c r="B217" s="8"/>
      <c r="C217" s="11" t="s">
        <v>199</v>
      </c>
      <c r="D217" s="6" t="s">
        <v>33</v>
      </c>
      <c r="E217" s="6">
        <v>20</v>
      </c>
      <c r="F217" s="7">
        <f t="shared" si="6"/>
        <v>29.439999999999998</v>
      </c>
      <c r="G217" s="6" t="s">
        <v>3</v>
      </c>
      <c r="H217" s="4" t="s">
        <v>35</v>
      </c>
      <c r="I217" s="61"/>
      <c r="J217" s="61"/>
    </row>
    <row r="218" spans="1:8" ht="15">
      <c r="A218" s="11"/>
      <c r="B218" s="8" t="s">
        <v>108</v>
      </c>
      <c r="C218" s="4"/>
      <c r="D218" s="11"/>
      <c r="E218" s="6"/>
      <c r="F218" s="7"/>
      <c r="G218" s="6"/>
      <c r="H218" s="4"/>
    </row>
    <row r="219" spans="1:16" ht="15.75">
      <c r="A219" s="19">
        <v>15</v>
      </c>
      <c r="B219" s="8"/>
      <c r="C219" s="21" t="s">
        <v>78</v>
      </c>
      <c r="D219" s="19"/>
      <c r="E219" s="46">
        <v>80</v>
      </c>
      <c r="F219" s="44">
        <v>96.5</v>
      </c>
      <c r="G219" s="43">
        <v>84.3</v>
      </c>
      <c r="H219" s="4"/>
      <c r="L219" s="4"/>
      <c r="M219" s="52"/>
      <c r="N219" s="11"/>
      <c r="O219" s="4"/>
      <c r="P219" s="4"/>
    </row>
    <row r="220" spans="1:16" ht="15">
      <c r="A220" s="6">
        <v>1</v>
      </c>
      <c r="B220" s="8" t="s">
        <v>202</v>
      </c>
      <c r="C220" s="13" t="s">
        <v>96</v>
      </c>
      <c r="D220" s="11" t="s">
        <v>33</v>
      </c>
      <c r="E220" s="6">
        <v>45</v>
      </c>
      <c r="F220" s="7">
        <f>1.206*E220</f>
        <v>54.269999999999996</v>
      </c>
      <c r="G220" s="40" t="s">
        <v>46</v>
      </c>
      <c r="H220" s="4" t="s">
        <v>35</v>
      </c>
      <c r="L220" s="4"/>
      <c r="M220" s="52"/>
      <c r="N220" s="11"/>
      <c r="O220" s="4"/>
      <c r="P220" s="4"/>
    </row>
    <row r="221" spans="1:16" ht="15">
      <c r="A221" s="6">
        <v>2</v>
      </c>
      <c r="B221" s="8" t="s">
        <v>97</v>
      </c>
      <c r="C221" s="13" t="s">
        <v>98</v>
      </c>
      <c r="D221" s="11" t="s">
        <v>33</v>
      </c>
      <c r="E221" s="6">
        <v>30</v>
      </c>
      <c r="F221" s="7">
        <f>1.206*E221</f>
        <v>36.18</v>
      </c>
      <c r="G221" s="40" t="s">
        <v>46</v>
      </c>
      <c r="H221" s="4" t="s">
        <v>35</v>
      </c>
      <c r="L221" s="4"/>
      <c r="M221" s="52"/>
      <c r="N221" s="11"/>
      <c r="O221" s="4"/>
      <c r="P221" s="4"/>
    </row>
    <row r="222" spans="1:16" ht="15">
      <c r="A222" s="6"/>
      <c r="B222" s="8" t="s">
        <v>108</v>
      </c>
      <c r="C222" s="13"/>
      <c r="D222" s="11"/>
      <c r="E222" s="6"/>
      <c r="F222" s="7"/>
      <c r="G222" s="40"/>
      <c r="H222" s="4"/>
      <c r="L222" s="4"/>
      <c r="M222" s="52"/>
      <c r="N222" s="11"/>
      <c r="O222" s="4"/>
      <c r="P222" s="4"/>
    </row>
    <row r="223" spans="1:15" ht="15.75">
      <c r="A223" s="36">
        <v>1</v>
      </c>
      <c r="B223" s="37">
        <v>2</v>
      </c>
      <c r="C223" s="38">
        <v>3</v>
      </c>
      <c r="D223" s="37">
        <v>4</v>
      </c>
      <c r="E223" s="38">
        <v>5</v>
      </c>
      <c r="F223" s="37">
        <v>6</v>
      </c>
      <c r="G223" s="38">
        <v>7</v>
      </c>
      <c r="H223" s="37">
        <v>8</v>
      </c>
      <c r="I223" s="5"/>
      <c r="J223" s="5"/>
      <c r="L223" s="6"/>
      <c r="O223" s="19"/>
    </row>
    <row r="224" spans="1:16" ht="17.25" customHeight="1">
      <c r="A224" s="19">
        <v>16</v>
      </c>
      <c r="B224" s="8"/>
      <c r="C224" s="21" t="s">
        <v>79</v>
      </c>
      <c r="D224" s="19"/>
      <c r="E224" s="6"/>
      <c r="F224" s="44">
        <f>SUM(F225:F226)</f>
        <v>53</v>
      </c>
      <c r="G224" s="6"/>
      <c r="H224" s="4"/>
      <c r="L224" s="4"/>
      <c r="M224" s="52"/>
      <c r="N224" s="11"/>
      <c r="O224" s="4"/>
      <c r="P224" s="4"/>
    </row>
    <row r="225" spans="1:8" ht="15.75">
      <c r="A225" s="6">
        <v>1</v>
      </c>
      <c r="B225" s="8" t="s">
        <v>27</v>
      </c>
      <c r="C225" s="4" t="s">
        <v>54</v>
      </c>
      <c r="D225" s="19"/>
      <c r="E225" s="6"/>
      <c r="F225" s="7">
        <v>20.5</v>
      </c>
      <c r="G225" s="6" t="s">
        <v>3</v>
      </c>
      <c r="H225" s="4" t="s">
        <v>35</v>
      </c>
    </row>
    <row r="226" spans="1:8" ht="15.75" customHeight="1">
      <c r="A226" s="6">
        <v>2</v>
      </c>
      <c r="B226" s="8" t="s">
        <v>26</v>
      </c>
      <c r="C226" s="4" t="s">
        <v>54</v>
      </c>
      <c r="D226" s="19"/>
      <c r="E226" s="6"/>
      <c r="F226" s="7">
        <v>32.5</v>
      </c>
      <c r="G226" s="6" t="s">
        <v>3</v>
      </c>
      <c r="H226" s="4" t="s">
        <v>35</v>
      </c>
    </row>
    <row r="227" spans="1:8" ht="15.75">
      <c r="A227" s="6">
        <v>3</v>
      </c>
      <c r="B227" s="8" t="s">
        <v>108</v>
      </c>
      <c r="C227" s="4"/>
      <c r="D227" s="19"/>
      <c r="E227" s="6"/>
      <c r="F227" s="7"/>
      <c r="G227" s="6"/>
      <c r="H227" s="4"/>
    </row>
    <row r="228" spans="1:7" ht="15.75">
      <c r="A228" s="19">
        <v>17</v>
      </c>
      <c r="C228" s="19" t="s">
        <v>80</v>
      </c>
      <c r="F228" s="44">
        <f>SUM(F229:F231)</f>
        <v>74</v>
      </c>
      <c r="G228" s="43">
        <v>24.8</v>
      </c>
    </row>
    <row r="229" spans="1:8" ht="15">
      <c r="A229" s="6">
        <v>1</v>
      </c>
      <c r="B229" s="3" t="s">
        <v>84</v>
      </c>
      <c r="C229" s="4" t="s">
        <v>54</v>
      </c>
      <c r="F229" s="6">
        <v>16.8</v>
      </c>
      <c r="G229" s="40" t="s">
        <v>46</v>
      </c>
      <c r="H229" s="4" t="s">
        <v>35</v>
      </c>
    </row>
    <row r="230" spans="1:8" ht="15">
      <c r="A230" s="6">
        <v>2</v>
      </c>
      <c r="B230" s="3" t="s">
        <v>87</v>
      </c>
      <c r="C230" s="4" t="s">
        <v>54</v>
      </c>
      <c r="F230" s="6">
        <v>30.4</v>
      </c>
      <c r="G230" s="6" t="s">
        <v>3</v>
      </c>
      <c r="H230" s="4" t="s">
        <v>35</v>
      </c>
    </row>
    <row r="231" spans="1:8" ht="15">
      <c r="A231" s="6">
        <v>3</v>
      </c>
      <c r="B231" s="3" t="s">
        <v>21</v>
      </c>
      <c r="C231" s="4" t="s">
        <v>54</v>
      </c>
      <c r="F231" s="6">
        <v>26.8</v>
      </c>
      <c r="G231" s="40" t="s">
        <v>46</v>
      </c>
      <c r="H231" s="4" t="s">
        <v>35</v>
      </c>
    </row>
    <row r="232" spans="1:7" ht="15">
      <c r="A232" s="6"/>
      <c r="C232" s="4"/>
      <c r="F232" s="6"/>
      <c r="G232" s="40"/>
    </row>
    <row r="233" spans="1:8" ht="15" customHeight="1">
      <c r="A233" s="19">
        <v>18</v>
      </c>
      <c r="B233" s="8"/>
      <c r="C233" s="19" t="s">
        <v>51</v>
      </c>
      <c r="E233" s="6"/>
      <c r="F233" s="44"/>
      <c r="G233" s="47">
        <v>41.7</v>
      </c>
      <c r="H233" s="4" t="s">
        <v>35</v>
      </c>
    </row>
    <row r="234" spans="1:7" ht="15">
      <c r="A234" s="6"/>
      <c r="C234" s="4"/>
      <c r="F234" s="6"/>
      <c r="G234" s="40"/>
    </row>
    <row r="235" spans="1:12" ht="15" customHeight="1">
      <c r="A235" s="6"/>
      <c r="B235" s="8"/>
      <c r="C235" s="43" t="s">
        <v>64</v>
      </c>
      <c r="E235" s="6"/>
      <c r="F235" s="44">
        <f>F236+F239+F242+F244+F248</f>
        <v>1517.2</v>
      </c>
      <c r="G235" s="44">
        <f>G236+G239+G242+G244+G248+G252</f>
        <v>1402.5</v>
      </c>
      <c r="H235" s="4"/>
      <c r="I235" s="7">
        <v>1402.5</v>
      </c>
      <c r="J235" s="7"/>
      <c r="L235" s="3">
        <v>1517.2</v>
      </c>
    </row>
    <row r="236" spans="1:8" ht="15" customHeight="1">
      <c r="A236" s="19">
        <v>1</v>
      </c>
      <c r="B236" s="8"/>
      <c r="C236" s="19" t="s">
        <v>65</v>
      </c>
      <c r="E236" s="6"/>
      <c r="F236" s="44">
        <v>710</v>
      </c>
      <c r="G236" s="44">
        <f>G237</f>
        <v>701.8</v>
      </c>
      <c r="H236" s="4"/>
    </row>
    <row r="237" spans="1:8" ht="15" customHeight="1">
      <c r="A237" s="6">
        <v>1</v>
      </c>
      <c r="B237" s="8" t="s">
        <v>10</v>
      </c>
      <c r="C237" s="4" t="s">
        <v>66</v>
      </c>
      <c r="D237" s="19"/>
      <c r="E237" s="6"/>
      <c r="F237" s="7">
        <v>710</v>
      </c>
      <c r="G237" s="25">
        <v>701.8</v>
      </c>
      <c r="H237" s="15" t="s">
        <v>35</v>
      </c>
    </row>
    <row r="238" spans="1:8" ht="15" customHeight="1">
      <c r="A238" s="6"/>
      <c r="B238" s="8"/>
      <c r="C238" s="4"/>
      <c r="D238" s="19"/>
      <c r="E238" s="6"/>
      <c r="F238" s="7"/>
      <c r="H238" s="4"/>
    </row>
    <row r="239" spans="1:8" ht="15" customHeight="1">
      <c r="A239" s="19">
        <v>2</v>
      </c>
      <c r="B239" s="8"/>
      <c r="C239" s="19" t="s">
        <v>67</v>
      </c>
      <c r="E239" s="6"/>
      <c r="F239" s="44">
        <v>252</v>
      </c>
      <c r="G239" s="44">
        <f>G240</f>
        <v>225.8</v>
      </c>
      <c r="H239" s="4"/>
    </row>
    <row r="240" spans="1:8" ht="15" customHeight="1">
      <c r="A240" s="6">
        <v>1</v>
      </c>
      <c r="B240" s="8" t="s">
        <v>10</v>
      </c>
      <c r="C240" s="4" t="s">
        <v>66</v>
      </c>
      <c r="D240" s="19"/>
      <c r="E240" s="6"/>
      <c r="F240" s="7">
        <v>252</v>
      </c>
      <c r="G240" s="25">
        <v>225.8</v>
      </c>
      <c r="H240" s="15" t="s">
        <v>35</v>
      </c>
    </row>
    <row r="241" spans="1:8" ht="15" customHeight="1">
      <c r="A241" s="6"/>
      <c r="B241" s="8"/>
      <c r="C241" s="4"/>
      <c r="D241" s="19"/>
      <c r="E241" s="6"/>
      <c r="F241" s="7"/>
      <c r="H241" s="4"/>
    </row>
    <row r="242" spans="1:8" ht="15" customHeight="1">
      <c r="A242" s="19">
        <v>3</v>
      </c>
      <c r="B242" s="8"/>
      <c r="C242" s="19" t="s">
        <v>68</v>
      </c>
      <c r="E242" s="6"/>
      <c r="F242" s="44">
        <v>198</v>
      </c>
      <c r="G242" s="44">
        <f>G243</f>
        <v>145.7</v>
      </c>
      <c r="H242" s="4"/>
    </row>
    <row r="243" spans="1:8" ht="15" customHeight="1">
      <c r="A243" s="6">
        <v>1</v>
      </c>
      <c r="B243" s="8" t="s">
        <v>10</v>
      </c>
      <c r="C243" s="4" t="s">
        <v>66</v>
      </c>
      <c r="D243" s="19"/>
      <c r="E243" s="6"/>
      <c r="F243" s="7">
        <v>260</v>
      </c>
      <c r="G243" s="25">
        <v>145.7</v>
      </c>
      <c r="H243" s="15" t="s">
        <v>35</v>
      </c>
    </row>
    <row r="244" spans="1:8" ht="15" customHeight="1">
      <c r="A244" s="19">
        <v>4</v>
      </c>
      <c r="B244" s="8"/>
      <c r="C244" s="19" t="s">
        <v>69</v>
      </c>
      <c r="E244" s="6"/>
      <c r="F244" s="44">
        <f>F245</f>
        <v>237.2</v>
      </c>
      <c r="G244" s="44">
        <f>G245</f>
        <v>211.8</v>
      </c>
      <c r="H244" s="4"/>
    </row>
    <row r="245" spans="1:8" ht="15" customHeight="1">
      <c r="A245" s="6">
        <v>1</v>
      </c>
      <c r="B245" s="8" t="s">
        <v>10</v>
      </c>
      <c r="C245" s="4" t="s">
        <v>66</v>
      </c>
      <c r="D245" s="19"/>
      <c r="E245" s="6"/>
      <c r="F245" s="7">
        <v>237.2</v>
      </c>
      <c r="G245" s="25">
        <v>211.8</v>
      </c>
      <c r="H245" s="15" t="s">
        <v>35</v>
      </c>
    </row>
    <row r="246" spans="1:20" ht="15">
      <c r="A246" s="6">
        <v>2</v>
      </c>
      <c r="B246" s="8" t="s">
        <v>108</v>
      </c>
      <c r="C246" s="4"/>
      <c r="D246" s="11"/>
      <c r="E246" s="6"/>
      <c r="F246" s="7" t="s">
        <v>17</v>
      </c>
      <c r="G246" s="6"/>
      <c r="H246" s="4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8" spans="1:8" ht="15" customHeight="1">
      <c r="A248" s="19">
        <v>5</v>
      </c>
      <c r="B248" s="8"/>
      <c r="C248" s="19" t="s">
        <v>99</v>
      </c>
      <c r="E248" s="6"/>
      <c r="F248" s="44">
        <f>F249+F250</f>
        <v>120</v>
      </c>
      <c r="G248" s="44">
        <f>G249</f>
        <v>112.4</v>
      </c>
      <c r="H248" s="4"/>
    </row>
    <row r="249" spans="1:8" ht="15" customHeight="1">
      <c r="A249" s="6">
        <v>1</v>
      </c>
      <c r="B249" s="8" t="s">
        <v>10</v>
      </c>
      <c r="C249" s="4" t="s">
        <v>66</v>
      </c>
      <c r="D249" s="19"/>
      <c r="E249" s="6"/>
      <c r="F249" s="7">
        <v>120</v>
      </c>
      <c r="G249" s="25">
        <v>112.4</v>
      </c>
      <c r="H249" s="15" t="s">
        <v>35</v>
      </c>
    </row>
    <row r="250" spans="1:20" ht="15">
      <c r="A250" s="6">
        <v>2</v>
      </c>
      <c r="B250" s="8" t="s">
        <v>108</v>
      </c>
      <c r="C250" s="4"/>
      <c r="D250" s="11"/>
      <c r="E250" s="6"/>
      <c r="F250" s="7"/>
      <c r="G250" s="6"/>
      <c r="H250" s="4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8" ht="15" customHeight="1">
      <c r="A251" s="6"/>
      <c r="B251" s="8"/>
      <c r="C251" s="16"/>
      <c r="D251" s="11"/>
      <c r="E251" s="6"/>
      <c r="F251" s="6"/>
      <c r="G251" s="6"/>
      <c r="H251" s="4"/>
    </row>
    <row r="252" spans="1:8" ht="15" customHeight="1">
      <c r="A252" s="19">
        <v>18</v>
      </c>
      <c r="B252" s="8"/>
      <c r="C252" s="19" t="s">
        <v>51</v>
      </c>
      <c r="E252" s="6"/>
      <c r="F252" s="44"/>
      <c r="G252" s="47">
        <v>5</v>
      </c>
      <c r="H252" s="4" t="s">
        <v>35</v>
      </c>
    </row>
    <row r="257" spans="1:10" ht="15">
      <c r="A257" s="6"/>
      <c r="B257" s="6" t="s">
        <v>34</v>
      </c>
      <c r="C257" s="6"/>
      <c r="D257" s="6"/>
      <c r="E257" s="5"/>
      <c r="F257" s="5" t="s">
        <v>23</v>
      </c>
      <c r="G257" s="3"/>
      <c r="H257"/>
      <c r="I257" s="1"/>
      <c r="J257" s="1"/>
    </row>
    <row r="258" spans="1:10" ht="15">
      <c r="A258" s="6"/>
      <c r="B258" s="6"/>
      <c r="C258" s="6"/>
      <c r="D258" s="6"/>
      <c r="E258" s="5"/>
      <c r="F258" s="5"/>
      <c r="G258" s="3"/>
      <c r="H258"/>
      <c r="I258" s="1"/>
      <c r="J258" s="1"/>
    </row>
    <row r="259" spans="1:10" ht="15">
      <c r="A259" s="6"/>
      <c r="B259" s="6"/>
      <c r="C259" s="6"/>
      <c r="D259" s="6"/>
      <c r="E259" s="5"/>
      <c r="F259" s="5"/>
      <c r="G259" s="3"/>
      <c r="H259"/>
      <c r="I259" s="1"/>
      <c r="J259" s="1"/>
    </row>
    <row r="260" spans="1:10" ht="15">
      <c r="A260" s="6"/>
      <c r="B260" s="6"/>
      <c r="C260" s="6"/>
      <c r="D260" s="6"/>
      <c r="E260" s="5"/>
      <c r="F260" s="5"/>
      <c r="G260" s="3"/>
      <c r="H260"/>
      <c r="I260" s="1"/>
      <c r="J260" s="1"/>
    </row>
    <row r="261" spans="1:10" ht="15">
      <c r="A261" s="6"/>
      <c r="B261" s="6"/>
      <c r="C261" s="6"/>
      <c r="D261" s="6"/>
      <c r="E261" s="5"/>
      <c r="F261" s="5"/>
      <c r="G261" s="3"/>
      <c r="H261"/>
      <c r="I261" s="1"/>
      <c r="J261" s="1"/>
    </row>
  </sheetData>
  <sheetProtection/>
  <printOptions/>
  <pageMargins left="0.5118110236220472" right="0" top="0.35433070866141736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Me User</dc:creator>
  <cp:keywords/>
  <dc:description/>
  <cp:lastModifiedBy>Пользователь</cp:lastModifiedBy>
  <cp:lastPrinted>2017-06-06T02:47:38Z</cp:lastPrinted>
  <dcterms:created xsi:type="dcterms:W3CDTF">2005-10-18T21:45:28Z</dcterms:created>
  <dcterms:modified xsi:type="dcterms:W3CDTF">2017-11-28T01:19:06Z</dcterms:modified>
  <cp:category/>
  <cp:version/>
  <cp:contentType/>
  <cp:contentStatus/>
</cp:coreProperties>
</file>